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6605" windowHeight="7935" firstSheet="15" activeTab="18"/>
  </bookViews>
  <sheets>
    <sheet name="G4.1.54" sheetId="2" r:id="rId1"/>
    <sheet name="amdani" sheetId="32" r:id="rId2"/>
    <sheet name="G2.1.57" sheetId="3" r:id="rId3"/>
    <sheet name="26" sheetId="44" r:id="rId4"/>
    <sheet name="chalu sirsak" sheetId="6" r:id="rId5"/>
    <sheet name="G2.2.53" sheetId="4" r:id="rId6"/>
    <sheet name="kharch" sheetId="34" r:id="rId7"/>
    <sheet name="Sheet16" sheetId="33" r:id="rId8"/>
    <sheet name="27" sheetId="30" r:id="rId9"/>
    <sheet name="pujigat sirsak" sheetId="7" r:id="rId10"/>
    <sheet name="104" sheetId="5" r:id="rId11"/>
    <sheet name="trancefer" sheetId="14" r:id="rId12"/>
    <sheet name="rajaswa barsik" sheetId="17" r:id="rId13"/>
    <sheet name="child" sheetId="24" r:id="rId14"/>
    <sheet name="woman" sheetId="25" r:id="rId15"/>
    <sheet name="janagati" sheetId="26" r:id="rId16"/>
    <sheet name="pubadhar" sheetId="27" r:id="rId17"/>
    <sheet name="promotional" sheetId="28" r:id="rId18"/>
    <sheet name="sasu" sheetId="31" r:id="rId19"/>
    <sheet name="Sheet1" sheetId="35" r:id="rId20"/>
    <sheet name="Sheet2" sheetId="36" r:id="rId21"/>
    <sheet name="Sheet3" sheetId="37" r:id="rId22"/>
    <sheet name="mahila" sheetId="38" r:id="rId23"/>
    <sheet name="child1" sheetId="39" r:id="rId24"/>
    <sheet name="janajati" sheetId="40" r:id="rId25"/>
    <sheet name="pur" sheetId="41" r:id="rId26"/>
    <sheet name="per" sheetId="42" r:id="rId27"/>
    <sheet name="anta" sheetId="43" r:id="rId28"/>
  </sheets>
  <calcPr calcId="124519"/>
</workbook>
</file>

<file path=xl/calcChain.xml><?xml version="1.0" encoding="utf-8"?>
<calcChain xmlns="http://schemas.openxmlformats.org/spreadsheetml/2006/main">
  <c r="A55" i="44"/>
  <c r="E54"/>
  <c r="D53"/>
  <c r="E53" s="1"/>
  <c r="E46"/>
  <c r="D46" s="1"/>
  <c r="D45"/>
  <c r="E45" s="1"/>
  <c r="D50"/>
  <c r="E50" s="1"/>
  <c r="E49"/>
  <c r="D48"/>
  <c r="E48" s="1"/>
  <c r="D47"/>
  <c r="E47" s="1"/>
  <c r="A47"/>
  <c r="A52" s="1"/>
  <c r="B45"/>
  <c r="D44"/>
  <c r="E44" s="1"/>
  <c r="B44"/>
  <c r="D43"/>
  <c r="E43" s="1"/>
  <c r="C43"/>
  <c r="B43"/>
  <c r="A37"/>
  <c r="C37" s="1"/>
  <c r="E37" s="1"/>
  <c r="B37"/>
  <c r="E38"/>
  <c r="A38"/>
  <c r="B38"/>
  <c r="E36"/>
  <c r="A36"/>
  <c r="D35"/>
  <c r="D40" s="1"/>
  <c r="B36"/>
  <c r="B35"/>
  <c r="A34"/>
  <c r="C34" s="1"/>
  <c r="A33"/>
  <c r="C32"/>
  <c r="E32" s="1"/>
  <c r="A31"/>
  <c r="E31"/>
  <c r="E26"/>
  <c r="E11"/>
  <c r="E12"/>
  <c r="E13"/>
  <c r="E14"/>
  <c r="E15"/>
  <c r="E16"/>
  <c r="E17"/>
  <c r="E18"/>
  <c r="E19"/>
  <c r="E20"/>
  <c r="E21"/>
  <c r="E22"/>
  <c r="E23"/>
  <c r="E24"/>
  <c r="E10"/>
  <c r="A25"/>
  <c r="A28" s="1"/>
  <c r="D25"/>
  <c r="D28" s="1"/>
  <c r="C25"/>
  <c r="C28" s="1"/>
  <c r="D5" i="42"/>
  <c r="L79"/>
  <c r="G79"/>
  <c r="J74"/>
  <c r="I74"/>
  <c r="J68"/>
  <c r="I68"/>
  <c r="F63"/>
  <c r="J58"/>
  <c r="K54"/>
  <c r="J52"/>
  <c r="I52"/>
  <c r="J40"/>
  <c r="L40" s="1"/>
  <c r="L39"/>
  <c r="L38"/>
  <c r="L37"/>
  <c r="L36"/>
  <c r="J36"/>
  <c r="J35"/>
  <c r="L35" s="1"/>
  <c r="L34"/>
  <c r="K34"/>
  <c r="J33"/>
  <c r="L33" s="1"/>
  <c r="L32"/>
  <c r="J32"/>
  <c r="I31"/>
  <c r="K31" s="1"/>
  <c r="L30"/>
  <c r="J30"/>
  <c r="L29"/>
  <c r="L28"/>
  <c r="K28"/>
  <c r="L27"/>
  <c r="L26"/>
  <c r="L25"/>
  <c r="K25"/>
  <c r="L24"/>
  <c r="J23"/>
  <c r="L23" s="1"/>
  <c r="L22"/>
  <c r="J22"/>
  <c r="J21"/>
  <c r="L21" s="1"/>
  <c r="L20"/>
  <c r="J20"/>
  <c r="J19"/>
  <c r="L19" s="1"/>
  <c r="L18"/>
  <c r="J18"/>
  <c r="J17"/>
  <c r="L17" s="1"/>
  <c r="L16"/>
  <c r="J16"/>
  <c r="J15"/>
  <c r="L15" s="1"/>
  <c r="L14"/>
  <c r="J14"/>
  <c r="J13"/>
  <c r="L13" s="1"/>
  <c r="L12"/>
  <c r="J12"/>
  <c r="J11"/>
  <c r="L11" s="1"/>
  <c r="L10"/>
  <c r="K10"/>
  <c r="K9"/>
  <c r="L9" s="1"/>
  <c r="L8"/>
  <c r="K8"/>
  <c r="L7"/>
  <c r="L6"/>
  <c r="J6"/>
  <c r="J41" s="1"/>
  <c r="I43" s="1"/>
  <c r="J5"/>
  <c r="L5" s="1"/>
  <c r="J4"/>
  <c r="H72" i="41"/>
  <c r="J71"/>
  <c r="J72" s="1"/>
  <c r="H73" s="1"/>
  <c r="I70"/>
  <c r="K70" s="1"/>
  <c r="I69"/>
  <c r="K69" s="1"/>
  <c r="I68"/>
  <c r="K68" s="1"/>
  <c r="I67"/>
  <c r="K67" s="1"/>
  <c r="I66"/>
  <c r="K66" s="1"/>
  <c r="I65"/>
  <c r="K65" s="1"/>
  <c r="I64"/>
  <c r="K64" s="1"/>
  <c r="I63"/>
  <c r="K63" s="1"/>
  <c r="I62"/>
  <c r="K62" s="1"/>
  <c r="I61"/>
  <c r="K61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K47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K33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I5"/>
  <c r="C4" i="40"/>
  <c r="H68"/>
  <c r="K67"/>
  <c r="I66"/>
  <c r="K66" s="1"/>
  <c r="K65"/>
  <c r="I65"/>
  <c r="I64"/>
  <c r="K64" s="1"/>
  <c r="K63"/>
  <c r="I63"/>
  <c r="I62"/>
  <c r="K62" s="1"/>
  <c r="K61"/>
  <c r="I61"/>
  <c r="I60"/>
  <c r="K60" s="1"/>
  <c r="K59"/>
  <c r="I59"/>
  <c r="I58"/>
  <c r="K58" s="1"/>
  <c r="K57"/>
  <c r="I57"/>
  <c r="I56"/>
  <c r="K56" s="1"/>
  <c r="K55"/>
  <c r="I55"/>
  <c r="I54"/>
  <c r="K54" s="1"/>
  <c r="K53"/>
  <c r="I53"/>
  <c r="I52"/>
  <c r="K52" s="1"/>
  <c r="K51"/>
  <c r="I51"/>
  <c r="I50"/>
  <c r="K50" s="1"/>
  <c r="K49"/>
  <c r="I49"/>
  <c r="I48"/>
  <c r="K48" s="1"/>
  <c r="K47"/>
  <c r="I47"/>
  <c r="I46"/>
  <c r="K46" s="1"/>
  <c r="K45"/>
  <c r="I45"/>
  <c r="I44"/>
  <c r="K44" s="1"/>
  <c r="K43"/>
  <c r="I43"/>
  <c r="I42"/>
  <c r="K42" s="1"/>
  <c r="K41"/>
  <c r="I41"/>
  <c r="I40"/>
  <c r="K40" s="1"/>
  <c r="K39"/>
  <c r="I39"/>
  <c r="I38"/>
  <c r="K38" s="1"/>
  <c r="K37"/>
  <c r="I37"/>
  <c r="I36"/>
  <c r="K36" s="1"/>
  <c r="K35"/>
  <c r="I35"/>
  <c r="I34"/>
  <c r="K34" s="1"/>
  <c r="K33"/>
  <c r="I33"/>
  <c r="I32"/>
  <c r="K32" s="1"/>
  <c r="K31"/>
  <c r="I31"/>
  <c r="I30"/>
  <c r="K30" s="1"/>
  <c r="K29"/>
  <c r="I29"/>
  <c r="I28"/>
  <c r="K28" s="1"/>
  <c r="K27"/>
  <c r="I27"/>
  <c r="I26"/>
  <c r="K26" s="1"/>
  <c r="K25"/>
  <c r="I25"/>
  <c r="I24"/>
  <c r="K24" s="1"/>
  <c r="K23"/>
  <c r="I23"/>
  <c r="I22"/>
  <c r="K22" s="1"/>
  <c r="K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I7"/>
  <c r="K6"/>
  <c r="I6"/>
  <c r="K5"/>
  <c r="J5"/>
  <c r="J68" s="1"/>
  <c r="H69" s="1"/>
  <c r="K4"/>
  <c r="K68" s="1"/>
  <c r="H71" s="1"/>
  <c r="I4"/>
  <c r="H46" i="39"/>
  <c r="J45"/>
  <c r="K45" s="1"/>
  <c r="K44"/>
  <c r="J44"/>
  <c r="I43"/>
  <c r="K43" s="1"/>
  <c r="K42"/>
  <c r="I42"/>
  <c r="I41"/>
  <c r="K41" s="1"/>
  <c r="I40"/>
  <c r="K40" s="1"/>
  <c r="I39"/>
  <c r="K39" s="1"/>
  <c r="K38"/>
  <c r="I38"/>
  <c r="I37"/>
  <c r="K37" s="1"/>
  <c r="K36"/>
  <c r="I36"/>
  <c r="I35"/>
  <c r="K35" s="1"/>
  <c r="K34"/>
  <c r="I34"/>
  <c r="I33"/>
  <c r="K33" s="1"/>
  <c r="I32"/>
  <c r="K32" s="1"/>
  <c r="I31"/>
  <c r="K31" s="1"/>
  <c r="K30"/>
  <c r="I30"/>
  <c r="K29"/>
  <c r="K28"/>
  <c r="I28"/>
  <c r="I27"/>
  <c r="K27" s="1"/>
  <c r="K26"/>
  <c r="I26"/>
  <c r="I25"/>
  <c r="K25" s="1"/>
  <c r="K24"/>
  <c r="I24"/>
  <c r="I23"/>
  <c r="K23" s="1"/>
  <c r="K22"/>
  <c r="I22"/>
  <c r="I21"/>
  <c r="K21" s="1"/>
  <c r="K20"/>
  <c r="I20"/>
  <c r="I19"/>
  <c r="K19" s="1"/>
  <c r="K18"/>
  <c r="I18"/>
  <c r="K17"/>
  <c r="I16"/>
  <c r="K16" s="1"/>
  <c r="K15"/>
  <c r="I15"/>
  <c r="K14"/>
  <c r="K13"/>
  <c r="I13"/>
  <c r="K12"/>
  <c r="I12"/>
  <c r="K11"/>
  <c r="I11"/>
  <c r="K10"/>
  <c r="I10"/>
  <c r="K9"/>
  <c r="K8"/>
  <c r="I8"/>
  <c r="I7"/>
  <c r="K7" s="1"/>
  <c r="K6"/>
  <c r="I6"/>
  <c r="J5"/>
  <c r="I5"/>
  <c r="C5" i="38"/>
  <c r="H40"/>
  <c r="J39"/>
  <c r="K39" s="1"/>
  <c r="I38"/>
  <c r="K38" s="1"/>
  <c r="I37"/>
  <c r="K37" s="1"/>
  <c r="I36"/>
  <c r="K36" s="1"/>
  <c r="I35"/>
  <c r="K35" s="1"/>
  <c r="I34"/>
  <c r="K34" s="1"/>
  <c r="I33"/>
  <c r="K33" s="1"/>
  <c r="K32"/>
  <c r="K31"/>
  <c r="I30"/>
  <c r="K30" s="1"/>
  <c r="I29"/>
  <c r="K29" s="1"/>
  <c r="I28"/>
  <c r="K28" s="1"/>
  <c r="J27"/>
  <c r="K27" s="1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I7"/>
  <c r="K6"/>
  <c r="I6"/>
  <c r="K5"/>
  <c r="I5"/>
  <c r="I40" s="1"/>
  <c r="H42" s="1"/>
  <c r="I4"/>
  <c r="D8" i="32"/>
  <c r="D87" i="30"/>
  <c r="E52" i="44" l="1"/>
  <c r="E55" s="1"/>
  <c r="D52"/>
  <c r="D55" s="1"/>
  <c r="D41"/>
  <c r="E35"/>
  <c r="C44"/>
  <c r="A40"/>
  <c r="A41" s="1"/>
  <c r="C33"/>
  <c r="C40" s="1"/>
  <c r="C41" s="1"/>
  <c r="E25"/>
  <c r="E28" s="1"/>
  <c r="K41" i="42"/>
  <c r="I42" s="1"/>
  <c r="L31"/>
  <c r="L41" s="1"/>
  <c r="I44" s="1"/>
  <c r="I41"/>
  <c r="I72" i="41"/>
  <c r="H74" s="1"/>
  <c r="H77" s="1"/>
  <c r="C6" s="1"/>
  <c r="K6"/>
  <c r="K72" s="1"/>
  <c r="H75" s="1"/>
  <c r="K71"/>
  <c r="H73" i="40"/>
  <c r="I68"/>
  <c r="H70" s="1"/>
  <c r="J46" i="39"/>
  <c r="H47" s="1"/>
  <c r="H50" s="1"/>
  <c r="C5" s="1"/>
  <c r="K5"/>
  <c r="K46"/>
  <c r="I46"/>
  <c r="H48" s="1"/>
  <c r="K40" i="38"/>
  <c r="H43" s="1"/>
  <c r="J40"/>
  <c r="H41" s="1"/>
  <c r="F10" i="4"/>
  <c r="E16" i="37" s="1"/>
  <c r="E18" s="1"/>
  <c r="E8" i="4"/>
  <c r="G23" i="37"/>
  <c r="F23"/>
  <c r="G22"/>
  <c r="G24" s="1"/>
  <c r="F22"/>
  <c r="F24" s="1"/>
  <c r="G17"/>
  <c r="F17"/>
  <c r="C16"/>
  <c r="C18" s="1"/>
  <c r="B16"/>
  <c r="B15"/>
  <c r="F15" s="1"/>
  <c r="D14"/>
  <c r="F13"/>
  <c r="E13"/>
  <c r="G13" s="1"/>
  <c r="F12"/>
  <c r="E12"/>
  <c r="E14" s="1"/>
  <c r="G11"/>
  <c r="C11"/>
  <c r="B11"/>
  <c r="B14" s="1"/>
  <c r="G10"/>
  <c r="F10"/>
  <c r="C10"/>
  <c r="F9"/>
  <c r="C9"/>
  <c r="G9" s="1"/>
  <c r="F8"/>
  <c r="C8"/>
  <c r="G8" s="1"/>
  <c r="F7"/>
  <c r="C7"/>
  <c r="G7" s="1"/>
  <c r="E33" i="44" l="1"/>
  <c r="C45"/>
  <c r="C52" s="1"/>
  <c r="C55" s="1"/>
  <c r="E34"/>
  <c r="I46" i="42"/>
  <c r="H45" i="38"/>
  <c r="G28" i="37"/>
  <c r="G33" s="1"/>
  <c r="F14"/>
  <c r="C14"/>
  <c r="G16"/>
  <c r="G18" s="1"/>
  <c r="F11"/>
  <c r="G12"/>
  <c r="G14" s="1"/>
  <c r="B18"/>
  <c r="E40" i="44" l="1"/>
  <c r="E41" s="1"/>
  <c r="D11" i="33"/>
  <c r="F24" i="2"/>
  <c r="C18"/>
  <c r="D10" i="34" l="1"/>
  <c r="E10"/>
  <c r="F10"/>
  <c r="H7"/>
  <c r="H12" i="32"/>
  <c r="D9"/>
  <c r="C9"/>
  <c r="C8"/>
  <c r="C12" s="1"/>
  <c r="F10"/>
  <c r="G10" s="1"/>
  <c r="I10" s="1"/>
  <c r="O18" i="31"/>
  <c r="N18"/>
  <c r="L18"/>
  <c r="K18"/>
  <c r="J18"/>
  <c r="I18"/>
  <c r="G18"/>
  <c r="F18"/>
  <c r="D18"/>
  <c r="C18"/>
  <c r="R17"/>
  <c r="Q17"/>
  <c r="S17" s="1"/>
  <c r="P17"/>
  <c r="M17"/>
  <c r="H17"/>
  <c r="E17"/>
  <c r="R16"/>
  <c r="Q16"/>
  <c r="S16" s="1"/>
  <c r="P16"/>
  <c r="M16"/>
  <c r="H16"/>
  <c r="E16"/>
  <c r="S15"/>
  <c r="R15"/>
  <c r="Q15"/>
  <c r="P15"/>
  <c r="M15"/>
  <c r="H15"/>
  <c r="E15"/>
  <c r="S14"/>
  <c r="R14"/>
  <c r="Q14"/>
  <c r="P14"/>
  <c r="M14"/>
  <c r="M18" s="1"/>
  <c r="H14"/>
  <c r="E14"/>
  <c r="R13"/>
  <c r="Q13"/>
  <c r="S13" s="1"/>
  <c r="P13"/>
  <c r="M13"/>
  <c r="H13"/>
  <c r="H18" s="1"/>
  <c r="E13"/>
  <c r="R12"/>
  <c r="R18" s="1"/>
  <c r="Q12"/>
  <c r="Q18" s="1"/>
  <c r="P12"/>
  <c r="P18" s="1"/>
  <c r="M12"/>
  <c r="H12"/>
  <c r="E12"/>
  <c r="E18" s="1"/>
  <c r="F9" i="32" l="1"/>
  <c r="G9" s="1"/>
  <c r="I9" s="1"/>
  <c r="S12" i="31"/>
  <c r="S18" s="1"/>
  <c r="E9" i="30" l="1"/>
  <c r="F62"/>
  <c r="F86"/>
  <c r="H85"/>
  <c r="I85" s="1"/>
  <c r="H82"/>
  <c r="I81"/>
  <c r="I82" s="1"/>
  <c r="G81"/>
  <c r="I65"/>
  <c r="I66"/>
  <c r="I71"/>
  <c r="I75"/>
  <c r="I76"/>
  <c r="I77"/>
  <c r="I74"/>
  <c r="I73"/>
  <c r="H72"/>
  <c r="I72" s="1"/>
  <c r="I61"/>
  <c r="I60"/>
  <c r="I59"/>
  <c r="I53"/>
  <c r="H40"/>
  <c r="H39"/>
  <c r="H49"/>
  <c r="F53"/>
  <c r="H46"/>
  <c r="D53"/>
  <c r="B53"/>
  <c r="B87" s="1"/>
  <c r="A53"/>
  <c r="E44"/>
  <c r="E38"/>
  <c r="B37"/>
  <c r="B41" s="1"/>
  <c r="D37"/>
  <c r="D41" s="1"/>
  <c r="E37"/>
  <c r="A37"/>
  <c r="A41" s="1"/>
  <c r="F37"/>
  <c r="I37"/>
  <c r="H37"/>
  <c r="G57" i="28"/>
  <c r="G73"/>
  <c r="G67"/>
  <c r="F67"/>
  <c r="H53"/>
  <c r="G51"/>
  <c r="I6"/>
  <c r="I23"/>
  <c r="I25"/>
  <c r="I26"/>
  <c r="I37"/>
  <c r="G5"/>
  <c r="I5" s="1"/>
  <c r="G10"/>
  <c r="I10" s="1"/>
  <c r="G11"/>
  <c r="I11" s="1"/>
  <c r="G12"/>
  <c r="I12" s="1"/>
  <c r="G13"/>
  <c r="I13" s="1"/>
  <c r="G14"/>
  <c r="I14" s="1"/>
  <c r="G15"/>
  <c r="I15" s="1"/>
  <c r="G16"/>
  <c r="I16" s="1"/>
  <c r="G17"/>
  <c r="I17" s="1"/>
  <c r="G18"/>
  <c r="I18" s="1"/>
  <c r="G19"/>
  <c r="I19" s="1"/>
  <c r="G20"/>
  <c r="I20" s="1"/>
  <c r="G21"/>
  <c r="I21" s="1"/>
  <c r="G22"/>
  <c r="I22" s="1"/>
  <c r="I28"/>
  <c r="G29"/>
  <c r="I29" s="1"/>
  <c r="G31"/>
  <c r="I31" s="1"/>
  <c r="G32"/>
  <c r="I32" s="1"/>
  <c r="G34"/>
  <c r="I34" s="1"/>
  <c r="G35"/>
  <c r="I35" s="1"/>
  <c r="I36"/>
  <c r="I38"/>
  <c r="G39"/>
  <c r="I39" s="1"/>
  <c r="G4"/>
  <c r="I78"/>
  <c r="D78"/>
  <c r="F73"/>
  <c r="C62"/>
  <c r="F51"/>
  <c r="H33"/>
  <c r="I33" s="1"/>
  <c r="F30"/>
  <c r="F40" s="1"/>
  <c r="H27"/>
  <c r="I27" s="1"/>
  <c r="H24"/>
  <c r="I24" s="1"/>
  <c r="H9"/>
  <c r="I9" s="1"/>
  <c r="H8"/>
  <c r="I8" s="1"/>
  <c r="H7"/>
  <c r="I7" s="1"/>
  <c r="F71" i="27"/>
  <c r="E73" s="1"/>
  <c r="G71"/>
  <c r="E72" s="1"/>
  <c r="H71"/>
  <c r="E74"/>
  <c r="H8"/>
  <c r="H12"/>
  <c r="H24"/>
  <c r="H28"/>
  <c r="H32"/>
  <c r="H35"/>
  <c r="H37"/>
  <c r="H43"/>
  <c r="H45"/>
  <c r="H46"/>
  <c r="H70"/>
  <c r="H5"/>
  <c r="F6"/>
  <c r="H6" s="1"/>
  <c r="F7"/>
  <c r="H7" s="1"/>
  <c r="F8"/>
  <c r="F9"/>
  <c r="H9" s="1"/>
  <c r="F10"/>
  <c r="H10" s="1"/>
  <c r="F11"/>
  <c r="H11" s="1"/>
  <c r="F12"/>
  <c r="F13"/>
  <c r="H13" s="1"/>
  <c r="F14"/>
  <c r="H14" s="1"/>
  <c r="F15"/>
  <c r="H15" s="1"/>
  <c r="F16"/>
  <c r="H16" s="1"/>
  <c r="F17"/>
  <c r="H17" s="1"/>
  <c r="F18"/>
  <c r="H18" s="1"/>
  <c r="F19"/>
  <c r="H19" s="1"/>
  <c r="F20"/>
  <c r="H20" s="1"/>
  <c r="F21"/>
  <c r="H21" s="1"/>
  <c r="F22"/>
  <c r="H22" s="1"/>
  <c r="F23"/>
  <c r="H23" s="1"/>
  <c r="F24"/>
  <c r="F25"/>
  <c r="H25" s="1"/>
  <c r="F26"/>
  <c r="H26" s="1"/>
  <c r="F27"/>
  <c r="H27" s="1"/>
  <c r="F28"/>
  <c r="F29"/>
  <c r="H29" s="1"/>
  <c r="F30"/>
  <c r="H30" s="1"/>
  <c r="F31"/>
  <c r="H31" s="1"/>
  <c r="F33"/>
  <c r="H33" s="1"/>
  <c r="F34"/>
  <c r="H34" s="1"/>
  <c r="F35"/>
  <c r="F36"/>
  <c r="H36" s="1"/>
  <c r="F37"/>
  <c r="F38"/>
  <c r="H38" s="1"/>
  <c r="F39"/>
  <c r="H39" s="1"/>
  <c r="F40"/>
  <c r="H40" s="1"/>
  <c r="F41"/>
  <c r="H41" s="1"/>
  <c r="F42"/>
  <c r="H42" s="1"/>
  <c r="F43"/>
  <c r="F44"/>
  <c r="H44" s="1"/>
  <c r="F45"/>
  <c r="F47"/>
  <c r="H47" s="1"/>
  <c r="F48"/>
  <c r="H48" s="1"/>
  <c r="F49"/>
  <c r="H49" s="1"/>
  <c r="F50"/>
  <c r="H50" s="1"/>
  <c r="F51"/>
  <c r="H51" s="1"/>
  <c r="F52"/>
  <c r="H52" s="1"/>
  <c r="F53"/>
  <c r="H53" s="1"/>
  <c r="F54"/>
  <c r="H54" s="1"/>
  <c r="F55"/>
  <c r="H55" s="1"/>
  <c r="F56"/>
  <c r="H56" s="1"/>
  <c r="F57"/>
  <c r="H57" s="1"/>
  <c r="F58"/>
  <c r="H58" s="1"/>
  <c r="F59"/>
  <c r="H59" s="1"/>
  <c r="F60"/>
  <c r="H60" s="1"/>
  <c r="F61"/>
  <c r="H61" s="1"/>
  <c r="F62"/>
  <c r="H62" s="1"/>
  <c r="F63"/>
  <c r="H63" s="1"/>
  <c r="F64"/>
  <c r="H64" s="1"/>
  <c r="F65"/>
  <c r="H65" s="1"/>
  <c r="F66"/>
  <c r="H66" s="1"/>
  <c r="F67"/>
  <c r="H67" s="1"/>
  <c r="F68"/>
  <c r="H68" s="1"/>
  <c r="F69"/>
  <c r="H69" s="1"/>
  <c r="F5"/>
  <c r="F4"/>
  <c r="G3" i="28" s="1"/>
  <c r="E71" i="27"/>
  <c r="G70"/>
  <c r="F67" i="26"/>
  <c r="G67"/>
  <c r="H67"/>
  <c r="E69"/>
  <c r="E72" s="1"/>
  <c r="E68"/>
  <c r="E70"/>
  <c r="F65"/>
  <c r="H65" s="1"/>
  <c r="H4"/>
  <c r="H8"/>
  <c r="H16"/>
  <c r="H20"/>
  <c r="H23"/>
  <c r="H31"/>
  <c r="H33"/>
  <c r="H35"/>
  <c r="H39"/>
  <c r="H47"/>
  <c r="H49"/>
  <c r="H51"/>
  <c r="H55"/>
  <c r="H63"/>
  <c r="H66"/>
  <c r="H3"/>
  <c r="F5"/>
  <c r="H5" s="1"/>
  <c r="F6"/>
  <c r="H6" s="1"/>
  <c r="F7"/>
  <c r="H7" s="1"/>
  <c r="F8"/>
  <c r="F9"/>
  <c r="H9" s="1"/>
  <c r="F10"/>
  <c r="H10" s="1"/>
  <c r="F11"/>
  <c r="H11" s="1"/>
  <c r="F12"/>
  <c r="H12" s="1"/>
  <c r="F13"/>
  <c r="H13" s="1"/>
  <c r="F14"/>
  <c r="H14" s="1"/>
  <c r="F15"/>
  <c r="H15" s="1"/>
  <c r="F16"/>
  <c r="F17"/>
  <c r="H17" s="1"/>
  <c r="F18"/>
  <c r="H18" s="1"/>
  <c r="F19"/>
  <c r="H19" s="1"/>
  <c r="F21"/>
  <c r="H21" s="1"/>
  <c r="F22"/>
  <c r="H22" s="1"/>
  <c r="F23"/>
  <c r="F24"/>
  <c r="H24" s="1"/>
  <c r="F25"/>
  <c r="H25" s="1"/>
  <c r="F26"/>
  <c r="H26" s="1"/>
  <c r="F27"/>
  <c r="H27" s="1"/>
  <c r="F28"/>
  <c r="H28" s="1"/>
  <c r="F29"/>
  <c r="H29" s="1"/>
  <c r="F30"/>
  <c r="H30" s="1"/>
  <c r="F31"/>
  <c r="F32"/>
  <c r="H32" s="1"/>
  <c r="F33"/>
  <c r="F34"/>
  <c r="H34" s="1"/>
  <c r="F35"/>
  <c r="F36"/>
  <c r="H36" s="1"/>
  <c r="F37"/>
  <c r="H37" s="1"/>
  <c r="F38"/>
  <c r="H38" s="1"/>
  <c r="F39"/>
  <c r="F40"/>
  <c r="H40" s="1"/>
  <c r="F41"/>
  <c r="H41" s="1"/>
  <c r="F42"/>
  <c r="H42" s="1"/>
  <c r="F43"/>
  <c r="H43" s="1"/>
  <c r="F44"/>
  <c r="H44" s="1"/>
  <c r="F45"/>
  <c r="H45" s="1"/>
  <c r="F46"/>
  <c r="H46" s="1"/>
  <c r="F47"/>
  <c r="F48"/>
  <c r="H48" s="1"/>
  <c r="F49"/>
  <c r="F50"/>
  <c r="H50" s="1"/>
  <c r="F51"/>
  <c r="F52"/>
  <c r="H52" s="1"/>
  <c r="F53"/>
  <c r="H53" s="1"/>
  <c r="F54"/>
  <c r="H54" s="1"/>
  <c r="F55"/>
  <c r="F56"/>
  <c r="H56" s="1"/>
  <c r="F57"/>
  <c r="H57" s="1"/>
  <c r="F58"/>
  <c r="H58" s="1"/>
  <c r="F59"/>
  <c r="H59" s="1"/>
  <c r="F60"/>
  <c r="H60" s="1"/>
  <c r="F61"/>
  <c r="H61" s="1"/>
  <c r="F62"/>
  <c r="H62" s="1"/>
  <c r="F63"/>
  <c r="F64"/>
  <c r="H64" s="1"/>
  <c r="F3"/>
  <c r="E67"/>
  <c r="G4"/>
  <c r="E42" i="25"/>
  <c r="G39"/>
  <c r="E40"/>
  <c r="H15"/>
  <c r="H30"/>
  <c r="H31"/>
  <c r="H34"/>
  <c r="H38"/>
  <c r="H4"/>
  <c r="F5"/>
  <c r="H5" s="1"/>
  <c r="F6"/>
  <c r="H6" s="1"/>
  <c r="F7"/>
  <c r="H7" s="1"/>
  <c r="F8"/>
  <c r="H8" s="1"/>
  <c r="F9"/>
  <c r="H9" s="1"/>
  <c r="F10"/>
  <c r="H10" s="1"/>
  <c r="F11"/>
  <c r="H11" s="1"/>
  <c r="F12"/>
  <c r="H12" s="1"/>
  <c r="F13"/>
  <c r="H13" s="1"/>
  <c r="F14"/>
  <c r="H14" s="1"/>
  <c r="F15"/>
  <c r="F16"/>
  <c r="H16" s="1"/>
  <c r="F17"/>
  <c r="H17" s="1"/>
  <c r="F18"/>
  <c r="H18" s="1"/>
  <c r="F19"/>
  <c r="H19" s="1"/>
  <c r="F20"/>
  <c r="H20" s="1"/>
  <c r="F21"/>
  <c r="H21" s="1"/>
  <c r="F22"/>
  <c r="H22" s="1"/>
  <c r="F23"/>
  <c r="H23" s="1"/>
  <c r="F24"/>
  <c r="H24" s="1"/>
  <c r="F25"/>
  <c r="H25" s="1"/>
  <c r="F26"/>
  <c r="H26" s="1"/>
  <c r="F27"/>
  <c r="H27" s="1"/>
  <c r="F28"/>
  <c r="H28" s="1"/>
  <c r="F29"/>
  <c r="H29" s="1"/>
  <c r="F32"/>
  <c r="H32" s="1"/>
  <c r="F33"/>
  <c r="H33" s="1"/>
  <c r="F34"/>
  <c r="F35"/>
  <c r="H35" s="1"/>
  <c r="F36"/>
  <c r="H36" s="1"/>
  <c r="F37"/>
  <c r="H37" s="1"/>
  <c r="F4"/>
  <c r="F3"/>
  <c r="E39"/>
  <c r="G38"/>
  <c r="G26"/>
  <c r="E49" i="24"/>
  <c r="E47"/>
  <c r="E46"/>
  <c r="G44"/>
  <c r="H44"/>
  <c r="H16"/>
  <c r="H8"/>
  <c r="H11"/>
  <c r="H13"/>
  <c r="H15"/>
  <c r="H17"/>
  <c r="H20"/>
  <c r="H21"/>
  <c r="H24"/>
  <c r="H25"/>
  <c r="H28"/>
  <c r="H29"/>
  <c r="H30"/>
  <c r="H32"/>
  <c r="H33"/>
  <c r="H34"/>
  <c r="H36"/>
  <c r="H37"/>
  <c r="H38"/>
  <c r="H40"/>
  <c r="H41"/>
  <c r="H42"/>
  <c r="H43"/>
  <c r="H4"/>
  <c r="G4"/>
  <c r="F5"/>
  <c r="H5" s="1"/>
  <c r="F6"/>
  <c r="H6" s="1"/>
  <c r="F7"/>
  <c r="F45" s="1"/>
  <c r="F9"/>
  <c r="H9" s="1"/>
  <c r="F10"/>
  <c r="H10" s="1"/>
  <c r="F11"/>
  <c r="F12"/>
  <c r="H12" s="1"/>
  <c r="F14"/>
  <c r="H14" s="1"/>
  <c r="F15"/>
  <c r="F17"/>
  <c r="F18"/>
  <c r="H18" s="1"/>
  <c r="F19"/>
  <c r="H19" s="1"/>
  <c r="F20"/>
  <c r="F21"/>
  <c r="F22"/>
  <c r="H22" s="1"/>
  <c r="F23"/>
  <c r="H23" s="1"/>
  <c r="F24"/>
  <c r="F25"/>
  <c r="F26"/>
  <c r="H26" s="1"/>
  <c r="F27"/>
  <c r="H27" s="1"/>
  <c r="F29"/>
  <c r="F30"/>
  <c r="F31"/>
  <c r="H31" s="1"/>
  <c r="F32"/>
  <c r="F33"/>
  <c r="F34"/>
  <c r="F35"/>
  <c r="H35" s="1"/>
  <c r="F36"/>
  <c r="F37"/>
  <c r="F38"/>
  <c r="F39"/>
  <c r="H39" s="1"/>
  <c r="F40"/>
  <c r="F41"/>
  <c r="F42"/>
  <c r="F4"/>
  <c r="E45"/>
  <c r="G43"/>
  <c r="R22" i="17"/>
  <c r="Q22"/>
  <c r="P22"/>
  <c r="O22"/>
  <c r="M22"/>
  <c r="L22"/>
  <c r="K22"/>
  <c r="H22"/>
  <c r="G22"/>
  <c r="F22"/>
  <c r="E22"/>
  <c r="D22"/>
  <c r="S21"/>
  <c r="N21"/>
  <c r="I21"/>
  <c r="S20"/>
  <c r="N20"/>
  <c r="I20"/>
  <c r="T20" s="1"/>
  <c r="U20" s="1"/>
  <c r="S19"/>
  <c r="N19"/>
  <c r="I19"/>
  <c r="T18"/>
  <c r="U18" s="1"/>
  <c r="S18"/>
  <c r="N18"/>
  <c r="I18"/>
  <c r="S17"/>
  <c r="N17"/>
  <c r="I17"/>
  <c r="S16"/>
  <c r="I16"/>
  <c r="T16" s="1"/>
  <c r="U16" s="1"/>
  <c r="S15"/>
  <c r="N15"/>
  <c r="I15"/>
  <c r="S14"/>
  <c r="N14"/>
  <c r="I14"/>
  <c r="S13"/>
  <c r="N13"/>
  <c r="T13" s="1"/>
  <c r="U13" s="1"/>
  <c r="I13"/>
  <c r="S12"/>
  <c r="N12"/>
  <c r="I12"/>
  <c r="S11"/>
  <c r="N11"/>
  <c r="I11"/>
  <c r="T11" s="1"/>
  <c r="U11" s="1"/>
  <c r="S10"/>
  <c r="N10"/>
  <c r="I10"/>
  <c r="T9"/>
  <c r="U9" s="1"/>
  <c r="S9"/>
  <c r="N9"/>
  <c r="I9"/>
  <c r="S8"/>
  <c r="N8"/>
  <c r="I8"/>
  <c r="S7"/>
  <c r="N7"/>
  <c r="N22" s="1"/>
  <c r="J7"/>
  <c r="J22" s="1"/>
  <c r="I7"/>
  <c r="D26" i="14"/>
  <c r="C26"/>
  <c r="F20" i="2"/>
  <c r="F6" i="5"/>
  <c r="G26" i="14"/>
  <c r="G6"/>
  <c r="D24"/>
  <c r="D8"/>
  <c r="E6"/>
  <c r="C24"/>
  <c r="F9" i="5"/>
  <c r="C9"/>
  <c r="B8"/>
  <c r="E29" i="7"/>
  <c r="C21"/>
  <c r="B21"/>
  <c r="B8" i="4"/>
  <c r="C19" i="7"/>
  <c r="E18"/>
  <c r="C5"/>
  <c r="C31" i="6"/>
  <c r="F57"/>
  <c r="F55"/>
  <c r="E55"/>
  <c r="F54"/>
  <c r="F35"/>
  <c r="F38"/>
  <c r="F31"/>
  <c r="C32"/>
  <c r="C39" s="1"/>
  <c r="B32"/>
  <c r="F12" i="4"/>
  <c r="E12"/>
  <c r="F6"/>
  <c r="E9"/>
  <c r="F8"/>
  <c r="C8"/>
  <c r="C7"/>
  <c r="C6"/>
  <c r="B6"/>
  <c r="F16" i="3"/>
  <c r="F8"/>
  <c r="F6"/>
  <c r="F7" s="1"/>
  <c r="F5" i="2"/>
  <c r="F7"/>
  <c r="F9"/>
  <c r="F17"/>
  <c r="F9" i="4" s="1"/>
  <c r="F15" i="2"/>
  <c r="F7" i="4" s="1"/>
  <c r="E16" i="2"/>
  <c r="C17"/>
  <c r="C12" i="3"/>
  <c r="B11"/>
  <c r="B10"/>
  <c r="E13" s="1"/>
  <c r="C9"/>
  <c r="B9"/>
  <c r="E12" s="1"/>
  <c r="C7"/>
  <c r="C40" i="6" s="1"/>
  <c r="C54" s="1"/>
  <c r="F18" i="2"/>
  <c r="F19"/>
  <c r="C11"/>
  <c r="C8" i="3" s="1"/>
  <c r="C56" i="6" s="1"/>
  <c r="C59" s="1"/>
  <c r="C16" i="2"/>
  <c r="F22" s="1"/>
  <c r="T21" i="17" l="1"/>
  <c r="U21" s="1"/>
  <c r="I22"/>
  <c r="T8"/>
  <c r="U8" s="1"/>
  <c r="T14"/>
  <c r="U14" s="1"/>
  <c r="T17"/>
  <c r="U17" s="1"/>
  <c r="S22"/>
  <c r="T12"/>
  <c r="U12" s="1"/>
  <c r="T10"/>
  <c r="U10" s="1"/>
  <c r="T15"/>
  <c r="U15" s="1"/>
  <c r="T19"/>
  <c r="U19" s="1"/>
  <c r="F15" i="3"/>
  <c r="D10" i="33" s="1"/>
  <c r="C10"/>
  <c r="C9"/>
  <c r="I8" i="34"/>
  <c r="F9" i="33"/>
  <c r="F11" i="4"/>
  <c r="E8" i="32" s="1"/>
  <c r="D16" i="37"/>
  <c r="C11" i="33"/>
  <c r="E11" s="1"/>
  <c r="G11" s="1"/>
  <c r="D9"/>
  <c r="F8" i="32"/>
  <c r="G8" s="1"/>
  <c r="G12" s="1"/>
  <c r="H30" i="28"/>
  <c r="I30" s="1"/>
  <c r="F63" i="30"/>
  <c r="E47"/>
  <c r="H57" s="1"/>
  <c r="H62" s="1"/>
  <c r="F25" i="2"/>
  <c r="H8" i="34"/>
  <c r="H10" s="1"/>
  <c r="E46" i="30"/>
  <c r="H55" s="1"/>
  <c r="I55"/>
  <c r="C61" i="6"/>
  <c r="D7" i="32"/>
  <c r="E45" i="30"/>
  <c r="F87"/>
  <c r="A87"/>
  <c r="H79"/>
  <c r="H86" s="1"/>
  <c r="I79"/>
  <c r="I86" s="1"/>
  <c r="H53"/>
  <c r="E41"/>
  <c r="H40" i="28"/>
  <c r="F41" s="1"/>
  <c r="G40"/>
  <c r="F42" s="1"/>
  <c r="I4"/>
  <c r="E76" i="27"/>
  <c r="H39" i="25"/>
  <c r="F39"/>
  <c r="E41"/>
  <c r="E44" s="1"/>
  <c r="H7" i="24"/>
  <c r="H45" s="1"/>
  <c r="G45"/>
  <c r="T7" i="17"/>
  <c r="U7" s="1"/>
  <c r="B57" i="6"/>
  <c r="C18" i="3"/>
  <c r="C8" i="33" s="1"/>
  <c r="F17" i="7"/>
  <c r="F18" s="1"/>
  <c r="F19" s="1"/>
  <c r="C20"/>
  <c r="C28" s="1"/>
  <c r="F6" i="14"/>
  <c r="H6" s="1"/>
  <c r="B58" i="6"/>
  <c r="F39"/>
  <c r="C13" i="4"/>
  <c r="C8" i="34" s="1"/>
  <c r="G8" s="1"/>
  <c r="F9" i="3"/>
  <c r="I7" i="34" s="1"/>
  <c r="I10" s="1"/>
  <c r="F12" i="2"/>
  <c r="E26" i="14"/>
  <c r="T22" i="17" l="1"/>
  <c r="U22" s="1"/>
  <c r="D8" i="33"/>
  <c r="D12" s="1"/>
  <c r="C12"/>
  <c r="D18" i="37"/>
  <c r="F16"/>
  <c r="F18" s="1"/>
  <c r="F27" i="7"/>
  <c r="F28" s="1"/>
  <c r="F29" s="1"/>
  <c r="I8" i="32"/>
  <c r="E10" i="33"/>
  <c r="G10" s="1"/>
  <c r="G12" s="1"/>
  <c r="I57" i="30"/>
  <c r="I56"/>
  <c r="I62" s="1"/>
  <c r="I63" s="1"/>
  <c r="I87" s="1"/>
  <c r="C19" i="2"/>
  <c r="C27" s="1"/>
  <c r="F13" i="4"/>
  <c r="E8" i="33"/>
  <c r="F8" s="1"/>
  <c r="F12" s="1"/>
  <c r="E9"/>
  <c r="E12" s="1"/>
  <c r="E53" i="30"/>
  <c r="E87" s="1"/>
  <c r="D6" i="32"/>
  <c r="C7" i="34"/>
  <c r="E7" i="32"/>
  <c r="F7" s="1"/>
  <c r="H63" i="30"/>
  <c r="H87" s="1"/>
  <c r="I40" i="28"/>
  <c r="F43" s="1"/>
  <c r="F45" s="1"/>
  <c r="F13" i="2"/>
  <c r="F27" s="1"/>
  <c r="F10" i="3"/>
  <c r="F56" i="6" s="1"/>
  <c r="F60" s="1"/>
  <c r="F61" s="1"/>
  <c r="F15" i="7"/>
  <c r="C15"/>
  <c r="C29" s="1"/>
  <c r="E31" i="6"/>
  <c r="I12" i="32" l="1"/>
  <c r="D12"/>
  <c r="E6"/>
  <c r="E12" s="1"/>
  <c r="F6"/>
  <c r="F12" s="1"/>
  <c r="C10" i="34"/>
  <c r="G7"/>
  <c r="G10" s="1"/>
  <c r="E10" i="3" l="1"/>
  <c r="E8"/>
  <c r="E6"/>
  <c r="F18"/>
  <c r="F26" i="14" l="1"/>
  <c r="H26"/>
</calcChain>
</file>

<file path=xl/sharedStrings.xml><?xml version="1.0" encoding="utf-8"?>
<sst xmlns="http://schemas.openxmlformats.org/spreadsheetml/2006/main" count="2045" uniqueCount="859">
  <si>
    <t>l;=g+=</t>
  </si>
  <si>
    <t>hDdf</t>
  </si>
  <si>
    <t xml:space="preserve">vr{ </t>
  </si>
  <si>
    <t>jfls</t>
  </si>
  <si>
    <t>sf]=n]=lg=sf= lkmtf{</t>
  </si>
  <si>
    <t>hDdf lgsf;f</t>
  </si>
  <si>
    <t>zf/bf gu/kflnsf sfof{no ;Nofg</t>
  </si>
  <si>
    <t>d'nvftfsf] ljj/)f -vftf g+=u= 4.1.54_</t>
  </si>
  <si>
    <t>cfDbfgL</t>
  </si>
  <si>
    <t>ljj/)f</t>
  </si>
  <si>
    <t>cfo</t>
  </si>
  <si>
    <t>Joo</t>
  </si>
  <si>
    <t>cfGtl/s cfDbfgLsf] j}s jfls</t>
  </si>
  <si>
    <t>;fdflhs kl/rfng cg'bfg</t>
  </si>
  <si>
    <t xml:space="preserve">;fdflhs ;'/Iff eQf </t>
  </si>
  <si>
    <t>hDdf vr{</t>
  </si>
  <si>
    <t>;fdflhs kl/rfng cg'bfg ^\fG;km/ rfn'vftf</t>
  </si>
  <si>
    <t xml:space="preserve">;fdflhs ;'/Iff eQf ^\fG;km/ rfn' vftf </t>
  </si>
  <si>
    <t>k'lhut cfGtl/s k'lhut vftf</t>
  </si>
  <si>
    <t>rfn' vr{ vftfsf] ljj/)f -vftf g+=u= 2.1.57_</t>
  </si>
  <si>
    <t>jfls ;f=;'= eQf j]?h' vftf bflvnf</t>
  </si>
  <si>
    <t>cfGtl/s rfn' vr{</t>
  </si>
  <si>
    <t>k'lhut vr{ vftfsf] ljj/)f -vftf g+=u= 2.2.53_</t>
  </si>
  <si>
    <t>jfls k'lhut cg'bfg sf]=lg=sf=lkmtf{</t>
  </si>
  <si>
    <t>cfGtl/s kl'hut vr{</t>
  </si>
  <si>
    <t>/fhZj jf*kmf* vftfsf] ljj/)f -vftf 074030000104_</t>
  </si>
  <si>
    <t>cNof</t>
  </si>
  <si>
    <t>dfnkf]t /fhZj jf*kmf*jf^ k|fKt</t>
  </si>
  <si>
    <t>sfof{no M zf/bf gu/kflnsf sfof{no ;Nofg</t>
  </si>
  <si>
    <t>l;=g+</t>
  </si>
  <si>
    <t>vr{</t>
  </si>
  <si>
    <t>s}lkmot</t>
  </si>
  <si>
    <t>laa/)f</t>
  </si>
  <si>
    <t>rfn' cg'bfg lgsf;f</t>
  </si>
  <si>
    <t>rfn' cg'bfg vr{</t>
  </si>
  <si>
    <t>:yf=lg=;= rfn' cg'bfg</t>
  </si>
  <si>
    <t>:yfgLo eQf</t>
  </si>
  <si>
    <t>dx+uL eQf</t>
  </si>
  <si>
    <t>kf]zfs eQf</t>
  </si>
  <si>
    <t>kfgL tyf ljh'nL dx;'n</t>
  </si>
  <si>
    <t>;~rf/ dx;'n</t>
  </si>
  <si>
    <t xml:space="preserve">sfof{no ;Grfng ;DaGwL vr{ 
</t>
  </si>
  <si>
    <t>ef*f</t>
  </si>
  <si>
    <t>dd{t tyf ;Def/</t>
  </si>
  <si>
    <t>;jf/L O{Gwg</t>
  </si>
  <si>
    <t xml:space="preserve">k/fdz{ tyf cGo ;]jf z'Ns </t>
  </si>
  <si>
    <t>ljljw vr{ -cfly{s ;xfotf, lrofkfg / n]vfk/LIf)f vr{ ;d]t_</t>
  </si>
  <si>
    <t>cg'udg d"Nof+sg e|d)f vr{</t>
  </si>
  <si>
    <t>tnj</t>
  </si>
  <si>
    <t>ljljw</t>
  </si>
  <si>
    <t>sd{rf/L sNofg sf]if</t>
  </si>
  <si>
    <t>;?jf e|d)f vr{</t>
  </si>
  <si>
    <t xml:space="preserve">d'nvftf lkmtf{ </t>
  </si>
  <si>
    <t>;fdflhs kl/rfng lgsf;f</t>
  </si>
  <si>
    <t>;fdflhs ;'?Iff eQf lgsf;f</t>
  </si>
  <si>
    <t>;fdflhs ;'?Iff eQf vr{</t>
  </si>
  <si>
    <t>j]?h' vftf bflvnf</t>
  </si>
  <si>
    <t>sfof{noM zf/bf gu/kflnsf sfof{no ;Nofg</t>
  </si>
  <si>
    <t>bdsn vl/b</t>
  </si>
  <si>
    <t>s'nhDdf</t>
  </si>
  <si>
    <t>k'lhut cfGtl/s vr{</t>
  </si>
  <si>
    <t>jfls d'nvftf lkmtf{</t>
  </si>
  <si>
    <t>s"n hDdf</t>
  </si>
  <si>
    <t>1=3</t>
  </si>
  <si>
    <t>2=3</t>
  </si>
  <si>
    <t>3=4</t>
  </si>
  <si>
    <t>gu/ ljsf; of]hgf k|sfzg</t>
  </si>
  <si>
    <t>4=2</t>
  </si>
  <si>
    <t>of]hgf th'{df / gu/ kl/ifb</t>
  </si>
  <si>
    <t>4=3</t>
  </si>
  <si>
    <t>;fj{hlgs ;'g'jfO{ sfo{qmd</t>
  </si>
  <si>
    <t>;fdflhs kl/If0f</t>
  </si>
  <si>
    <t>cfjlws gu/ ljsf; of]hgf lgdf{{0f</t>
  </si>
  <si>
    <t>5=1</t>
  </si>
  <si>
    <t>6=1</t>
  </si>
  <si>
    <t>8=1</t>
  </si>
  <si>
    <t>2=1</t>
  </si>
  <si>
    <t>vn+uf</t>
  </si>
  <si>
    <t>2=2</t>
  </si>
  <si>
    <t>2=4</t>
  </si>
  <si>
    <t>2=5</t>
  </si>
  <si>
    <t>2=6</t>
  </si>
  <si>
    <t>:oflgvfn</t>
  </si>
  <si>
    <t>2=7</t>
  </si>
  <si>
    <t>2=8</t>
  </si>
  <si>
    <t xml:space="preserve">hDdf </t>
  </si>
  <si>
    <t>sfo{qmd</t>
  </si>
  <si>
    <t>:yfg</t>
  </si>
  <si>
    <t>:jLs[t ah]6</t>
  </si>
  <si>
    <t xml:space="preserve">cfGtl/s cfDbfgLsf] ljj/)f </t>
  </si>
  <si>
    <t>gftf k|dfl0ft</t>
  </si>
  <si>
    <t>rfn'</t>
  </si>
  <si>
    <t>k'lhut</t>
  </si>
  <si>
    <t xml:space="preserve">:yfgLo /fhZj kl/rfng zfvf l;xb/af/ sf7df08f} </t>
  </si>
  <si>
    <t>/fhZjsf ;|f]t</t>
  </si>
  <si>
    <t>aflif{s nIo</t>
  </si>
  <si>
    <t>t];|f] rf}dfl;s</t>
  </si>
  <si>
    <t xml:space="preserve">s'n/fhZj </t>
  </si>
  <si>
    <t>k|ult k|ltzt</t>
  </si>
  <si>
    <t xml:space="preserve">&gt;fa0f </t>
  </si>
  <si>
    <t>c;f]h</t>
  </si>
  <si>
    <t>sflt{s</t>
  </si>
  <si>
    <t>df3</t>
  </si>
  <si>
    <t>kmfu'g</t>
  </si>
  <si>
    <t>r}q</t>
  </si>
  <si>
    <t>a}zfv</t>
  </si>
  <si>
    <t>h]i7</t>
  </si>
  <si>
    <t>cfiff9</t>
  </si>
  <si>
    <t>/fhZj jf*kmf* lgsf;f</t>
  </si>
  <si>
    <t>cfGtl/s cfDbfgL k|fKt</t>
  </si>
  <si>
    <t>/fhZj vftf ^\fG;km/</t>
  </si>
  <si>
    <t>:yflgo ljsf; sf]if vr{</t>
  </si>
  <si>
    <t>dfnkf]t</t>
  </si>
  <si>
    <t xml:space="preserve">g]kfn ;/sf/ </t>
  </si>
  <si>
    <t>!</t>
  </si>
  <si>
    <t>@</t>
  </si>
  <si>
    <t>$</t>
  </si>
  <si>
    <t>%</t>
  </si>
  <si>
    <t>^</t>
  </si>
  <si>
    <t>*</t>
  </si>
  <si>
    <t>s'n hDdf</t>
  </si>
  <si>
    <t>sfo{sf/L clws[t</t>
  </si>
  <si>
    <t xml:space="preserve">hDdf rfn' vr{ </t>
  </si>
  <si>
    <t>hDdf rfn' cfDbfgL</t>
  </si>
  <si>
    <t>dfnkf]t 5 k|ltzt lkmtf{</t>
  </si>
  <si>
    <t>cNof cfGtl/s cfDbfgL</t>
  </si>
  <si>
    <t>:yflgo ljsf; z'Ns</t>
  </si>
  <si>
    <t>kmf]xf]/ d}nf Joj:yfkg</t>
  </si>
  <si>
    <t>:yflgo ljsf; sf]if ul/j ;f=k=lgsf;f</t>
  </si>
  <si>
    <t>:yflgo zflGt ;ldlt</t>
  </si>
  <si>
    <t>vfg]kfgL cf]l*Pkm lgsf;f</t>
  </si>
  <si>
    <t>rfn' vftf dfnkf]t lkmtf{ lgsf;f</t>
  </si>
  <si>
    <t>rfn' cg'bfg sf]n]=lg=sf=lkmtf{</t>
  </si>
  <si>
    <t>k'lhut cg'bfg sf]=n]=lg=sf= lkmtf{</t>
  </si>
  <si>
    <t>:yflgo ljsf; z''Ns lgsf;f lkmtf{</t>
  </si>
  <si>
    <t>;fdflhs kl/rfng cg'bfg lgsf;f lkmtf{</t>
  </si>
  <si>
    <t>;fdflhs ;'/Iff eQf lgsf;f lkmtf{</t>
  </si>
  <si>
    <t>rfn' vr{vftfjf^ d'nvftf lkmtf{</t>
  </si>
  <si>
    <t>klhut vr{ vftfjf^jf^ d'nvftf lkmtf{</t>
  </si>
  <si>
    <t>g=kf= rfn' cg'bfg</t>
  </si>
  <si>
    <t>g=kf=rfn' cg'bfg ^\fG;km/ rfn'vftf</t>
  </si>
  <si>
    <t>g=kf=k'lhut cg'bfg</t>
  </si>
  <si>
    <t>g=kf=k'lhut cg'bfg ^\fG;km/ k'lhut vftf</t>
  </si>
  <si>
    <t>rfn' lgsf;f cfGtl/s ;|f]t vftf</t>
  </si>
  <si>
    <t>/sd</t>
  </si>
  <si>
    <t>cf=j= 2072.073</t>
  </si>
  <si>
    <t>g=kf=rfn' cg'bfg</t>
  </si>
  <si>
    <t>cfGtl/s ;|f]t rfn' lgsf;f</t>
  </si>
  <si>
    <t>jfls ;f=k=cg'bfg lgsf;f=lkmtf{</t>
  </si>
  <si>
    <t>jfls rfn' cg'bfg lgsf;f=lkmtf{</t>
  </si>
  <si>
    <t>:yflgo ljsf; ;f=k=vr{</t>
  </si>
  <si>
    <t xml:space="preserve">dfnkf]t 5 k|ltzt lkmtf{ </t>
  </si>
  <si>
    <t>cfGtl/s ;|f]t rfn' vr{</t>
  </si>
  <si>
    <t>cfGtl/s ;|f]t lgsf;f jfls d'nvftf lkmtf{</t>
  </si>
  <si>
    <t xml:space="preserve">:yflgo ljsf; z'Ns </t>
  </si>
  <si>
    <t>pkef]Qmf Doflrª</t>
  </si>
  <si>
    <t xml:space="preserve">sd{rf/L tna </t>
  </si>
  <si>
    <t xml:space="preserve">cGo e|d)f </t>
  </si>
  <si>
    <t>%kfO vr{</t>
  </si>
  <si>
    <t>kqklqsf</t>
  </si>
  <si>
    <t>;jf/L ;fwg dd{t</t>
  </si>
  <si>
    <t>cGo Ogwg</t>
  </si>
  <si>
    <t>j}&amp;s eQf</t>
  </si>
  <si>
    <t>b:t'/ tyf gljs/)f</t>
  </si>
  <si>
    <t>n]vfkl/If)f z'Ns</t>
  </si>
  <si>
    <t>cGo eQf</t>
  </si>
  <si>
    <t>:yflgo eQf</t>
  </si>
  <si>
    <t>rfn"tkm{sf] cfDbfgL vr{ ljj/)f cf=j= 2072÷073</t>
  </si>
  <si>
    <t>lhOPcfO{</t>
  </si>
  <si>
    <t>gu/kflnsf jfne]nf</t>
  </si>
  <si>
    <t>g=kf= O{lGhlgo/sf] tnj</t>
  </si>
  <si>
    <t>Plss[t ;Dklt s/ nfu' ug]{ sfo{qmd</t>
  </si>
  <si>
    <t>;f=k=tnj kj{ o"lgkmd{ ;+rf/ e|d)f vr{</t>
  </si>
  <si>
    <t>:yflgo ;]jf k|bfos ;:yf e'QmfgL / %gf}^</t>
  </si>
  <si>
    <t>Gfof gful/s ;r]tgf s]Gb| u&amp;g / ;+rfng</t>
  </si>
  <si>
    <t>j*f gful/s d+r</t>
  </si>
  <si>
    <t>lhNnf ;fdflhs kl/rfng cg'udg vr{</t>
  </si>
  <si>
    <t>;fdflhs kl/rfng cg'lzIf)f sfo{qmd</t>
  </si>
  <si>
    <t>k'/fgf gful/s ;r]tgf s]Gb|nfO{ ;Dk'/s ;xof]u</t>
  </si>
  <si>
    <t>l;k ljsf;,hgr]tgf tflnd tyf uf]i&amp;L ;DjlGw vr{</t>
  </si>
  <si>
    <t>sd{rf/Lsf] JolQmut ljj/)f sfof{jGogsf] nflu ;xof]u</t>
  </si>
  <si>
    <t>:yflgo ljsf; sf]if ;f=k=tnk</t>
  </si>
  <si>
    <t>kmf]xf]/ d}nf Joj:yfkg vr{</t>
  </si>
  <si>
    <t>:yflgo zflGt ;ldlt vr{</t>
  </si>
  <si>
    <t>hDdf rfn' cGo</t>
  </si>
  <si>
    <t>hDdf rfn' cGo vr{</t>
  </si>
  <si>
    <t>dxLnf nIfLt sfof{qmd 10 k|ltzt</t>
  </si>
  <si>
    <t>ejg lgdf{)f vr{</t>
  </si>
  <si>
    <t>Doflrª km)*</t>
  </si>
  <si>
    <t>jfnjflnsf nIfLt sfof{qmd 10 k|ltzt</t>
  </si>
  <si>
    <t>cfbLjf;L hghftL ;j} nIfLt sfof{qmd 15 k|ltzt</t>
  </si>
  <si>
    <t>k|jwgfTds sfo{qmd</t>
  </si>
  <si>
    <t xml:space="preserve">sG^Lh]G;L </t>
  </si>
  <si>
    <t>ef}tLs k'jf{wf/ ljsfz sfo{qmd</t>
  </si>
  <si>
    <t>k'lhut cGo cg'bfg lgsf;f</t>
  </si>
  <si>
    <t>:yflgo ljsf; z'Ns vr{</t>
  </si>
  <si>
    <t>cfGtl/s ;|f]t k'lhut lgsf;f</t>
  </si>
  <si>
    <t>g=kf= rf}tf/f] lgdf{)f</t>
  </si>
  <si>
    <t>sfof{nosf] /ofs lgdf{)f</t>
  </si>
  <si>
    <t>j/nf jf^f] dd{t ;'wf/</t>
  </si>
  <si>
    <t>;NofgL snf dxf]T;j ;xof]u</t>
  </si>
  <si>
    <t>v}/fjfª jf^f] dd{t</t>
  </si>
  <si>
    <t>g]kfn jfn ;+u&amp;g ;xof]u</t>
  </si>
  <si>
    <t>cfGtl/s jfls d'nvftf lkmtf{</t>
  </si>
  <si>
    <t>sfo{qmd ;/;kmfO tyf ;'rgfs]Gb| ;xof]u</t>
  </si>
  <si>
    <t>k'lhuttkm{ cfDbfgL vr{ ljj/)f cf=j= 2072÷073</t>
  </si>
  <si>
    <t>n]vf k|d'v M</t>
  </si>
  <si>
    <t xml:space="preserve">sfof{no k|d'v M </t>
  </si>
  <si>
    <t xml:space="preserve"> vftfdf df}Hbft</t>
  </si>
  <si>
    <t>qm=;+</t>
  </si>
  <si>
    <t>3/s/</t>
  </si>
  <si>
    <t>Joa;fos/</t>
  </si>
  <si>
    <t>btf{ glas/0f</t>
  </si>
  <si>
    <t>gS;f kf;</t>
  </si>
  <si>
    <t>l;kmfl/; b:t'/aS;f}gL cGo</t>
  </si>
  <si>
    <t>cGo lalaw</t>
  </si>
  <si>
    <t xml:space="preserve">;f=;' pkof]u </t>
  </si>
  <si>
    <t>crn ;Dklt d'Nof+sg</t>
  </si>
  <si>
    <t>cGo b:t'/</t>
  </si>
  <si>
    <t>axfns/</t>
  </si>
  <si>
    <t>b08 hl/afgf</t>
  </si>
  <si>
    <t xml:space="preserve">l;kmfl/; </t>
  </si>
  <si>
    <t>cGo ;]af;'Ns</t>
  </si>
  <si>
    <t>/fhZj jf*kmf*</t>
  </si>
  <si>
    <t>cNof /fhZj jf*kmf* ^\fG;km/ jfls</t>
  </si>
  <si>
    <t>cGo lgsfo ;xof]u /sd cf]l8PPkm</t>
  </si>
  <si>
    <t>jflif{s k|ult</t>
  </si>
  <si>
    <t>cNof cfGtl/s ;|f]t /sd</t>
  </si>
  <si>
    <t>शारदा नगरपालिका कार्यालय</t>
  </si>
  <si>
    <t xml:space="preserve"> खलंगा सल्यान</t>
  </si>
  <si>
    <t>2073 ;fnsf] cfGtl/s /fhZjsf] c;f/ dlxgfsf] dfl;s k|ult ljj/)f</t>
  </si>
  <si>
    <t>k|yd rf}dfl;s ;Ddsf]</t>
  </si>
  <si>
    <t>bf];|f] rf}dfl;s</t>
  </si>
  <si>
    <t>efb</t>
  </si>
  <si>
    <t>d+l;/</t>
  </si>
  <si>
    <t xml:space="preserve">kf}if </t>
  </si>
  <si>
    <t>sfof{no k|d'v M</t>
  </si>
  <si>
    <t>;a} hfltsf jfnjflnsfn] k|ToIf kmfObf k'Ug] sfo{qmdsf nflu</t>
  </si>
  <si>
    <t>qm=;+=</t>
  </si>
  <si>
    <t>cfof]hgfsf] gfd</t>
  </si>
  <si>
    <t>j8f</t>
  </si>
  <si>
    <t>7]ufgf</t>
  </si>
  <si>
    <t>:jLs[t jh]6</t>
  </si>
  <si>
    <t xml:space="preserve">xfn;Dd vr{ </t>
  </si>
  <si>
    <t>jfnjflnsf v]ns'b ;fdfu|L ljt/0f- dfusf cfwf/df_</t>
  </si>
  <si>
    <t>;j}</t>
  </si>
  <si>
    <t>eujtL k|flj kvf{n lgdf{0f</t>
  </si>
  <si>
    <t>bfl/drf}/</t>
  </si>
  <si>
    <t>zf/bf k|f=lj r}jfª kvf{n lgdf{0f</t>
  </si>
  <si>
    <t>zflGtgu/</t>
  </si>
  <si>
    <t>k|ltIffno lgdf{0f lzjhg pdflj</t>
  </si>
  <si>
    <t>l;tnkf6L</t>
  </si>
  <si>
    <t>g]kfn :sfp6 lq=h=p=df=lj=</t>
  </si>
  <si>
    <t>jfn nflnsf tyf o'jf ;"rgf s]Gb| :yfkgf ;xof]u</t>
  </si>
  <si>
    <t>lq=h=p=df=lj=vn+uf 3 g= j*faf^ sDKo'^/</t>
  </si>
  <si>
    <t>;+o'Qm</t>
  </si>
  <si>
    <t>&gt;L v8\s b]la k|f la= dd{t</t>
  </si>
  <si>
    <t>&gt;L 4f/Lsf k|flj dd{t</t>
  </si>
  <si>
    <t>jfnjflnsf ;DaGwL sfo{qmd -jfn lbj;_</t>
  </si>
  <si>
    <t>afnaflnsfsf nflu z}lIfs ;fdfu|L tyf a:tút ;xof]u ljt/0f</t>
  </si>
  <si>
    <t>;a}</t>
  </si>
  <si>
    <t>sh]/L</t>
  </si>
  <si>
    <t>lzz' lasf; dd{t xNrf}/</t>
  </si>
  <si>
    <t>xNrf}/</t>
  </si>
  <si>
    <r>
      <rPr>
        <sz val="11"/>
        <color indexed="10"/>
        <rFont val="FONTASY_ HIMALI_ TT"/>
        <family val="5"/>
      </rPr>
      <t>ljBfnosf afnaflnsfnfO{ z}lIfs ;fdfu|L Joj:yfkg</t>
    </r>
    <r>
      <rPr>
        <sz val="11"/>
        <color indexed="8"/>
        <rFont val="FONTASY_ HIMALI_ TT"/>
        <family val="5"/>
      </rPr>
      <t xml:space="preserve"> </t>
    </r>
  </si>
  <si>
    <t>&gt;L lq= h= p= df= la= ejg dd{t</t>
  </si>
  <si>
    <t>gfpnf</t>
  </si>
  <si>
    <t>lg= df= la= afurf}/ ejg dd{t</t>
  </si>
  <si>
    <t>afurf}/</t>
  </si>
  <si>
    <t>;/:jlt k|f= la= lkmN* lgdf{)f</t>
  </si>
  <si>
    <t>;fNrf}/</t>
  </si>
  <si>
    <t xml:space="preserve">&gt;L l;$ k|f= la= dwfgf -afnd}lq sIff sfo{qmd ;+rfng_ </t>
  </si>
  <si>
    <t>dwfgf</t>
  </si>
  <si>
    <t>sflnsf k|f= la= kml)f{r/ lgdf{)f</t>
  </si>
  <si>
    <t>afnd}lq z}lIfs ;fdfu|L vl/b -afnafnLsf nlIft_</t>
  </si>
  <si>
    <t>:ofnf b]vL ;fpg] df]^/af^f] lgdf{)f -afnafnLsf nlIft_</t>
  </si>
  <si>
    <t>;fpg]</t>
  </si>
  <si>
    <t>dx]Gb| df= la= ejg lgdf{)f -ckf+u, afnafnLsf tkm{_</t>
  </si>
  <si>
    <t>lxjNrf</t>
  </si>
  <si>
    <t>lzj df= la= d'n*f*f z}lIfs ;fdflu| vl/b</t>
  </si>
  <si>
    <t>d'n*f*f</t>
  </si>
  <si>
    <t>b'uf{ k|f= la= ltldn] z}lIfs ;fdfu|L vl/b</t>
  </si>
  <si>
    <t>ltdLn]</t>
  </si>
  <si>
    <t>jfu/vf]nf k|f= la= afu/vf]nf z}lIfs ;fdfu|L vl/b</t>
  </si>
  <si>
    <t>afu/vf]nf</t>
  </si>
  <si>
    <t>&gt;L nlId p= df= la= :oflgvfn z}lIfs ;fdflu| vl/b</t>
  </si>
  <si>
    <t>&gt;L eujlt lg= df= la= :ofNofgrf}/ z}lIfs ;fdfu|L vl/b</t>
  </si>
  <si>
    <t>;Nofgrf}/</t>
  </si>
  <si>
    <t>&gt;L ;[hglzn k|f= la=n]v^fs/f z}lIfs ;fdfu|L vl/b</t>
  </si>
  <si>
    <t>n]v^fs'/f</t>
  </si>
  <si>
    <t>&gt;L lbk]Gb| rf}tf/f k|f= la= cQ/sf*f kmlg{r/</t>
  </si>
  <si>
    <t>cQ/sf*f</t>
  </si>
  <si>
    <t>&gt;L afnsNofg k|f= la= rnfpg]kfgL z}lIfs ;fdfu|L vl/b</t>
  </si>
  <si>
    <t>nlId lgdfla kfg]vf]nf z}lIfs ;fdfu|L vl/b</t>
  </si>
  <si>
    <t>kfg]vf]nf</t>
  </si>
  <si>
    <t>zf/bf k|f= la= a/nf z}lIfs ;fdfu|L vl/b</t>
  </si>
  <si>
    <t>a/nf</t>
  </si>
  <si>
    <t>sflnsf k|f= la= (f/vfgL z}lIfs ;fdfu|L vl/b</t>
  </si>
  <si>
    <t>(f/vfgL</t>
  </si>
  <si>
    <t xml:space="preserve">hgtf k|f= la= t';f/] z}lIfs ;fdfu|L </t>
  </si>
  <si>
    <t>t';f/]</t>
  </si>
  <si>
    <t>&gt;L lq= h= p= df= la= dfNg]^f cltl/Qm lqmofsnfk / z}lIfs ;fdfu|L vl/b</t>
  </si>
  <si>
    <t>dfNg]^f</t>
  </si>
  <si>
    <t>lzj k|f= la= l;dt/f cltl/Qm lqmofsnfk / z}lIfs ;fdfu|L vl/b</t>
  </si>
  <si>
    <t>l;dt/f</t>
  </si>
  <si>
    <t>kz'klt k|f= la= x/n] cltl/Qm lqmofsnfk / z}lIfs ;fdfu|L vl/b</t>
  </si>
  <si>
    <t>x/n]</t>
  </si>
  <si>
    <t>b'uf{ k|f= la= *f*fufp z}lIfs ;fdfu|L</t>
  </si>
  <si>
    <t>*f*fufp</t>
  </si>
  <si>
    <t>dlxnf :jf:Yo :jo+ ;]ljsfnfO{ k|f]T;fxg- lhNnf :jf:Yo sfof{no ;+usf] ;Demf}tf cg';f/_ k|lt j*F 15120 sf b/n] 8 j*f-af+sL jfnaflnsf lzif{saf^_</t>
  </si>
  <si>
    <t>k"0f{vf]k o'Qm gu/ 3f]if0ffsf nflu sfo{qmd cfjZostf cg';f/</t>
  </si>
  <si>
    <t xml:space="preserve">of]hgfdf hfg] vr{ </t>
  </si>
  <si>
    <t>sG6]h]G;L vr{</t>
  </si>
  <si>
    <t xml:space="preserve">tof/ ug]{ M </t>
  </si>
  <si>
    <t>k|dfl)ft ug]{ M</t>
  </si>
  <si>
    <t>lvdnfn jnL</t>
  </si>
  <si>
    <t xml:space="preserve">/]dGt jxfb'/ *fuL </t>
  </si>
  <si>
    <t>n]vfkfn</t>
  </si>
  <si>
    <t>sG6]Gh]G;L</t>
  </si>
  <si>
    <t>lkm|h /sd</t>
  </si>
  <si>
    <t>;a} hftsf dlxnfn] k|ToIf kmfO{bf k'Ug] sfo{qmdsf nflu</t>
  </si>
  <si>
    <t>xf]lhof/L tfnLd -dlxnf nlIft au{_ tyf Joj;fy :yfkfgf ';xof]u</t>
  </si>
  <si>
    <t>;+o'Qm ?kdf ;+rfng ug]{</t>
  </si>
  <si>
    <t>dfnkf]t sfof{no / dlxnf cfocfh{g l;8L lgdf{0f</t>
  </si>
  <si>
    <t>:ofn3f/Lb]lv e[s'6L6f]n hfg] vfg]kfgL 6+sL lgdf{0f</t>
  </si>
  <si>
    <t>l;?jf/</t>
  </si>
  <si>
    <t>lxD;f lkl*t dlxnfsf] ;+/If)f-;]km xfp; Joj:yfkg_</t>
  </si>
  <si>
    <t xml:space="preserve">;fx'^f]n ;]hjfn^fs'/f vf=kf= kfO{k v/Lb 63 Pd Pd </t>
  </si>
  <si>
    <t>;fp6f]n</t>
  </si>
  <si>
    <t>tNnf] ;lxnfsDb vf=kf=kfO{k v/Lb</t>
  </si>
  <si>
    <t>;flxnsDb</t>
  </si>
  <si>
    <t>/ftfdf6f vf=kf= 6+sL dd{t l:sd g= ! / @</t>
  </si>
  <si>
    <t>/ftfdf6f</t>
  </si>
  <si>
    <t>dlxnf g]t[Tj ljsf; tflnd ;oklq gful/s ;r]tgf s]Gb|</t>
  </si>
  <si>
    <t>9fF/</t>
  </si>
  <si>
    <t xml:space="preserve">&gt;Lrj/ bx u}/f vfg] kfgL lj:tf/  </t>
  </si>
  <si>
    <t>/fgLsf]6</t>
  </si>
  <si>
    <t>dbdsf*f vfg]kflg dd{t</t>
  </si>
  <si>
    <t>dbdsf8f</t>
  </si>
  <si>
    <t>ltldn]rf}/ vfg]kflg ^+ls lgdf{)f</t>
  </si>
  <si>
    <t>ltldn]rj/</t>
  </si>
  <si>
    <t>¥ofn] vfg] kflg dd{t</t>
  </si>
  <si>
    <t>¥ofn]</t>
  </si>
  <si>
    <t>lsld/] ?v vfg] kfgL ^+ls lgdf{)f</t>
  </si>
  <si>
    <t>lsld/]?v</t>
  </si>
  <si>
    <t>/ufnufp vfg]kflg ^+ls lgdf{)f</t>
  </si>
  <si>
    <t>/ufnufp</t>
  </si>
  <si>
    <t>gfpnfvf]nf vfg]kfgL ^+ls lgdf{)f</t>
  </si>
  <si>
    <t>k}ofkfgL vfg]kfgL dd{t</t>
  </si>
  <si>
    <t>Hjnfk'/</t>
  </si>
  <si>
    <t>cfsf;] kfgL ;+sng 3}6f] sfo{qmd</t>
  </si>
  <si>
    <t>;flguf/]</t>
  </si>
  <si>
    <t>lg= df= la= ;'grf}/ lkmN* lgdf{)f</t>
  </si>
  <si>
    <t>;'grf}/</t>
  </si>
  <si>
    <t>dlxnfx?sf nflu cfjZos sfo{qmd ug]{ u/L</t>
  </si>
  <si>
    <t xml:space="preserve">k|hgg\ :jf:Yo ;DaGwL hgr]tgf sfo{qmd </t>
  </si>
  <si>
    <t>un}rf a'Gg] tflnd</t>
  </si>
  <si>
    <t xml:space="preserve">;j} </t>
  </si>
  <si>
    <t>dlxnf xsf/L ejg lgdf{g</t>
  </si>
  <si>
    <t>/]zdHo'nf</t>
  </si>
  <si>
    <t>pk:jf:Yo rf}ls k|;'lt u[x ejg dd{t</t>
  </si>
  <si>
    <t>12,13</t>
  </si>
  <si>
    <t>dlxnf ejg lgdf{g</t>
  </si>
  <si>
    <t>gful/s ;r]tgf s]Gb| lhljsf] kfh{g-cf}ifwL / bfgf vl/b_</t>
  </si>
  <si>
    <t>u}/fufp</t>
  </si>
  <si>
    <t>Kof/flnun dlxnf sfg"gL tfnLd</t>
  </si>
  <si>
    <t>dlxnf z;lQms/)f s[lif tfnLd</t>
  </si>
  <si>
    <t>:jf:Yorf}ls k|;'lt u[x ejg dd{t</t>
  </si>
  <si>
    <t>*f*fufp d+u|f vfg]kfgL ^sL dd{t</t>
  </si>
  <si>
    <t>;'Gb/*f*f vfg]kfgL ^sL dd{t</t>
  </si>
  <si>
    <t>#lt{ufp /f]^]kfgL vfg]kfgL ^+sL lgdf{)f dd{t</t>
  </si>
  <si>
    <t>#lt{ufp</t>
  </si>
  <si>
    <t>dlxnfsf nflu cw'jf s]G*L lgdf{)f tflnd</t>
  </si>
  <si>
    <t>dlxnf :jf:Yo :jo+ ;]ljsf k|f]T;fxg-jfnjflnsf lzif{s ;+u ;+o'Qm 7 j*fdf_</t>
  </si>
  <si>
    <t>;j} j*f</t>
  </si>
  <si>
    <t>cGo cfjZostf cg';f/sf ;=;fgf of]hgfsf] dfu ;Djf]wg</t>
  </si>
  <si>
    <t>cflbjf;L hghflt, blnt, ckfË, lk5l8Psf] ju{ /  o'jf</t>
  </si>
  <si>
    <t>b[li6ljlxg 5fqjf; dd{t</t>
  </si>
  <si>
    <t>blntx?sf nflu a+u'/kfng</t>
  </si>
  <si>
    <t>1,2,3</t>
  </si>
  <si>
    <t>hghflt</t>
  </si>
  <si>
    <t>d;fg3f6 jf6f] lgdf{0f</t>
  </si>
  <si>
    <t>cNo;Vos d'l:ndsf] nflu ;+:s[t ;+/If0f</t>
  </si>
  <si>
    <t>lzjhg :s'nb]lv b]zdlkkn;Dd jf]6f] lj:tf/</t>
  </si>
  <si>
    <t>lzjfno cuf8L @@ l;l8 dd{t</t>
  </si>
  <si>
    <t xml:space="preserve">l;bfy{ k|flj kvf{n lgdf{0f </t>
  </si>
  <si>
    <t>hf]lub]pvf]nf</t>
  </si>
  <si>
    <t>nf]8Llkkn x'b} s}g]o/f j/nf df]6/jf6f] lgdf{0f</t>
  </si>
  <si>
    <t>8f8fufp</t>
  </si>
  <si>
    <t>7'nwf/f b]lv ljZjsdf{ l;8L lgdf{0f</t>
  </si>
  <si>
    <t>jgf/</t>
  </si>
  <si>
    <t>g]jf/L efiff ;/If0f tyf snf ;+:s[tL ;fdfg vl/b</t>
  </si>
  <si>
    <t>2,3</t>
  </si>
  <si>
    <t>l;?jf/ 36\6]vf]nf df]6/ jf6f] lgdf{0f</t>
  </si>
  <si>
    <t>j;kfs{b]lv 4f/Lsf k|flj;Dd jf6f] dd{t</t>
  </si>
  <si>
    <t>j8fvf]nf</t>
  </si>
  <si>
    <t>9'6]lkkn rf}tf/L dd{t</t>
  </si>
  <si>
    <t>jhf/</t>
  </si>
  <si>
    <t>eb|sflnx'b} lji6 6f]n, ;+lut6f]n df]6/jf6f] lgdf{0f</t>
  </si>
  <si>
    <t>jon8f8f</t>
  </si>
  <si>
    <t>n3' pBd ljsf; sfo{qmd Doflr8=</t>
  </si>
  <si>
    <t xml:space="preserve">a'4 k|f=lj= ;'g6fs'/f 3]/af/ </t>
  </si>
  <si>
    <t>;'6fs'/f</t>
  </si>
  <si>
    <t xml:space="preserve">1fgf]bo k|f=lj= 3]/ kvf{n lgdf{0f </t>
  </si>
  <si>
    <t>;fO{nsDb</t>
  </si>
  <si>
    <t xml:space="preserve">d:6d08f/gL dlGb/ vf=kf= kfO{k v/Lb  </t>
  </si>
  <si>
    <t>e6\6 s'jf dd{t</t>
  </si>
  <si>
    <t>nfdf8f8f</t>
  </si>
  <si>
    <t>;=6f=</t>
  </si>
  <si>
    <t>;</t>
  </si>
  <si>
    <t xml:space="preserve">/fgLsf]6 blnt 6f]ndf l;9LF lgdf{0f </t>
  </si>
  <si>
    <t>o"jf v]ns'b tyf b'Nwf/f kf]v/f d]nf Joj:yfkg</t>
  </si>
  <si>
    <t>b'Nwf/f</t>
  </si>
  <si>
    <t>hghfltnfO{ afv|fkfng vf]/ Joj:yfkg</t>
  </si>
  <si>
    <t>n#'pBd lasf; sfo{qmd Doflr*=</t>
  </si>
  <si>
    <t>o'jf tyf v]ns'b</t>
  </si>
  <si>
    <t>afnzfvf df= la= lkmN* lgdf{)f</t>
  </si>
  <si>
    <t>dbdsf*f</t>
  </si>
  <si>
    <t>d;fg#f^ k|ltIffno lgdf{)f</t>
  </si>
  <si>
    <t>zf/bf</t>
  </si>
  <si>
    <t>blnt vfg]kflg ^+ls lgdf{)f</t>
  </si>
  <si>
    <t>dflyufp</t>
  </si>
  <si>
    <t>l;/rf}/ n]v df]^/af^f] qmdfut</t>
  </si>
  <si>
    <t>dfs]{</t>
  </si>
  <si>
    <t>ckf+u Ifdtf lasf; sfo{qmd</t>
  </si>
  <si>
    <t>ch'vf]nf vfg]kfgL dd{t</t>
  </si>
  <si>
    <t>ch'vf]nf</t>
  </si>
  <si>
    <t>dfs]{ lzz' ejg dd{t</t>
  </si>
  <si>
    <t>x'nfsL vfg]kffgL ^\ofªsL lgdf{)f blnt a:tL</t>
  </si>
  <si>
    <t>l;dvs{</t>
  </si>
  <si>
    <t>l;p/] vfg]kfgL dd{t</t>
  </si>
  <si>
    <t>l;p/]</t>
  </si>
  <si>
    <t>lw?jf df]^/af^f] lgdf{)f</t>
  </si>
  <si>
    <t>lw?jf</t>
  </si>
  <si>
    <t>k|;'lt ;]jfsf] nfuL ;fdfg vl/b -o'jf nlIft sfo{qmd_</t>
  </si>
  <si>
    <t>:jf:Yorf}ls</t>
  </si>
  <si>
    <t>wfg%/] vfg]kfgL dd{t</t>
  </si>
  <si>
    <t>wfg%/]</t>
  </si>
  <si>
    <t>gofrf}tf/Lb]lv hgtf k|f= la= k}ofvs{ ;Dd df]^/af^f]</t>
  </si>
  <si>
    <t>k}ofvs{</t>
  </si>
  <si>
    <t>gofufp vfg]kfgL ^+ls dd{t</t>
  </si>
  <si>
    <t xml:space="preserve">cfocfh{g tkm{ afv|f kfng tyf dfx'/L kfng </t>
  </si>
  <si>
    <t>u}/f dwfgf b]vL tNnf] h'ug] vf]nf df]^/af^f] dd{t</t>
  </si>
  <si>
    <t>:ofnf</t>
  </si>
  <si>
    <t>cfocfh{g tkm{ a+u'/ kfng tyf afv|f kfng -blnt nlIft_</t>
  </si>
  <si>
    <t>cfocfh{g tkm{ afv|f kfng tyf dfx'/L kfng -ckf+u nlIft_</t>
  </si>
  <si>
    <t>blnt z;lQms/g l;klasf; l;nfO{ s^fO{ sfo{qmd</t>
  </si>
  <si>
    <t>ckf+u z;lQms/)f l;klasf; d'(f a'Gg] tflnd</t>
  </si>
  <si>
    <t>hghflt z;lQms/g l;k lasf; sfo{qmd d}g alQ agfpg] tfnLd</t>
  </si>
  <si>
    <t>/]zdHo'nf v]ns'b d}bfg lgdf{g</t>
  </si>
  <si>
    <t>blnt z;lQs/g l;kd'ns tfnLd cf;L v'kf{ lgdf{g</t>
  </si>
  <si>
    <t>ckf+u z;lQms/)f l;nfO{s^fO{ sfo{qmd</t>
  </si>
  <si>
    <t>hghflt z;lQms/g du/ efiff k|lzIfg tfnLd</t>
  </si>
  <si>
    <t>s}lrdf]* :oflgvfn d]Vnf df}^/af]^f] dd{t</t>
  </si>
  <si>
    <t>ltdLn] b]vL rnfpg] kfgL ;Dd df]^/af]^f] lgdf{g</t>
  </si>
  <si>
    <t>ltdLn] rnfpg]kfgL</t>
  </si>
  <si>
    <t>vfg]kfgL &amp;'nf] ^+ls dd{t</t>
  </si>
  <si>
    <t>ckf+u d'(f a'Gg] tflnd</t>
  </si>
  <si>
    <t>14,15</t>
  </si>
  <si>
    <t>vfg]kfgL ^+ls lgdf{)f</t>
  </si>
  <si>
    <t>s^Lrj/</t>
  </si>
  <si>
    <t>cf]/fn nfld%fg] l;rfO{ s'nf] dd{t</t>
  </si>
  <si>
    <t>u}/fufp laB't la:tf/ kf]n vl/b</t>
  </si>
  <si>
    <t>blntx?sf nflu l;nfO{ s^fO{ tflnd</t>
  </si>
  <si>
    <t>hghflt z;lQms/)f d'(f a'Gg] tflnd</t>
  </si>
  <si>
    <t>^'lgrj/ ^x/f] lgdf{)f -d;fg#f^_</t>
  </si>
  <si>
    <t>%fk :ofnkfgL ^+sL dd{t</t>
  </si>
  <si>
    <t>%fk :ofnfkfgL</t>
  </si>
  <si>
    <t>h]i7 gful/s cfWoflTds tyf dgf]/~hgfTds ;fdfu|L vl/b sfo{qmd-o; aif{ gkfPsf j8f dWoaf6 ;j} j8f_</t>
  </si>
  <si>
    <t>h]i&amp; gful/s ;Ddfg sfo{qmd-h]i&amp; gful/s lbj; ;j} j*fsf_</t>
  </si>
  <si>
    <t>zf/bf gu/kflnsf sfof{no vn+uf ;Nofg</t>
  </si>
  <si>
    <t>cfly{s ;fdflhs tyf ef}lts k"jf{wf/ tkm{</t>
  </si>
  <si>
    <t>&gt;Lgu/b]lv eujtLvf]nf x'b} jfx'g6f]n hf]8\g] jf6f] dd{t</t>
  </si>
  <si>
    <t>cfnf6fk' hfnLtf/ t6jGwfg d'xfg lgdf{0f</t>
  </si>
  <si>
    <t>j]n3fgL SofDk; df]6/ jf6f] sDkfp8 lgdf{0f</t>
  </si>
  <si>
    <t>k6g]/L</t>
  </si>
  <si>
    <t>ju/lhpnf s'nf] lgdf{0f</t>
  </si>
  <si>
    <t>&gt;Lgu/b]lv bfl/drf]/ x'b} v}/fjfª hf]8\g] jf6f] dd{t</t>
  </si>
  <si>
    <t>b]zd lkknb]lv dfem6f]nx'b} l/7frf}/ hf]8\g] uf]/]6f] jf6f] dd{t</t>
  </si>
  <si>
    <t>jf6f] dd{t j}s /f]8jf6 lh=lj=;=/f]8 hfg] jf6f] dd{t</t>
  </si>
  <si>
    <t>d};]kfgL u}/fufp df]6/jf6f]</t>
  </si>
  <si>
    <t>d};]kfgL</t>
  </si>
  <si>
    <t>j/nfb]lv k;]{nfrf}/ x'b} 8f8fufp df]6/jf6f] dd{t</t>
  </si>
  <si>
    <t>&gt;L lqe'jg hgtf df=lj= k|of]uzfnf ;fdfu|L vl/b</t>
  </si>
  <si>
    <t>n'xflkª</t>
  </si>
  <si>
    <t>l;rfO sfof[no x'b{ kfgLvf]nf hf]lub]ovf]nf df]6/jf6f]</t>
  </si>
  <si>
    <t>kfgLvf]nf</t>
  </si>
  <si>
    <t>tNnf]ahf/b]lv j8fvf]nf emg]{ jf6f]</t>
  </si>
  <si>
    <t>xdfn 6f]n hfg] af6f]</t>
  </si>
  <si>
    <t>lkskgs kfs{ ltnrf}/</t>
  </si>
  <si>
    <t>ltnrf}/</t>
  </si>
  <si>
    <t>PdPd Ps]8]dL lkknjf]6b]lv ltnrf}/ x'b} ;'s]vf]nf df]=jf6f]</t>
  </si>
  <si>
    <t>yfkfufp</t>
  </si>
  <si>
    <t>/]8qm; uf]bfd j;Gtsf] 3/b]lv k'g]Gb|sf] 3/;Dd l/6f]lnu jfn</t>
  </si>
  <si>
    <t>e'jf6fs'/f ltnrf}/ jf6f] hfnL lgdf{0f</t>
  </si>
  <si>
    <t>e'jf6fs'/f</t>
  </si>
  <si>
    <t>gofj; kfs{b]lv nfnb/jf/ hfg] df]6/ jf6f] lgdf{0f</t>
  </si>
  <si>
    <t xml:space="preserve">;fx'6f]n ;]hjfn6fs'/f uf]/]6f] af6f] l;9L lgdf{0f </t>
  </si>
  <si>
    <t>;]=6f=</t>
  </si>
  <si>
    <t>l;dvs{ ;'g6fs'/f a/nf df]6/ af6f] :t/a[4L tyf lgdf{0f</t>
  </si>
  <si>
    <t>4,6</t>
  </si>
  <si>
    <t>b'j} j8f</t>
  </si>
  <si>
    <t>lji66f]n ;lxnfsDb df]6/ af6f] dd{t</t>
  </si>
  <si>
    <t xml:space="preserve">wf/fkfgL vf=kf= 6+sL lgdf{0f </t>
  </si>
  <si>
    <t xml:space="preserve">;flxnfsDb ;fKdf/f df]6/ af6f] lgdf{0f tyf dd{t  </t>
  </si>
  <si>
    <t xml:space="preserve">;fx'6f]n nfdf8f8f s[lif ;8s dd{t </t>
  </si>
  <si>
    <t xml:space="preserve">;flxnfsDb 36\6]vf]nf df]6/ af6f] dd{t  </t>
  </si>
  <si>
    <t>;fp6f]nf /flgsf]6,agejg x'b} j/lkkn ?v ;Dd df]6/af6f] dd{t</t>
  </si>
  <si>
    <t>4,5</t>
  </si>
  <si>
    <t>/flgsf]6</t>
  </si>
  <si>
    <t>b'Nwf/f kf]v/f 9fF/f /flgsf]6 a/lkkn af6 tNnf] dfs]{ df]6/af6f]-tNnf] dfs]{ df xf]d kfO}k_ lgdf{0f</t>
  </si>
  <si>
    <t>b'Nwf/f kf]v/f</t>
  </si>
  <si>
    <t xml:space="preserve">j8f ejgsf] 9nfgjfnf ejgsf] ;Nofj 9nfg </t>
  </si>
  <si>
    <t>lkkng]6f</t>
  </si>
  <si>
    <t xml:space="preserve">lkkng]6f /ftfdf6f s[lif ;8s dd{t </t>
  </si>
  <si>
    <t>xNrf}/ lhpnf df]^/af^f] lgdf{)f</t>
  </si>
  <si>
    <t>e^\^frf}/</t>
  </si>
  <si>
    <t>afnzfvf df= la= b]vL g]kfg] df]^/af^f] qmdfut</t>
  </si>
  <si>
    <t>g]kfg]</t>
  </si>
  <si>
    <t>sf}%] xnrf}/ df]^/af^f] qmdfut</t>
  </si>
  <si>
    <t>sf}%]</t>
  </si>
  <si>
    <t>/fd]vf]nf cf]v|]lg ¥ofn] df]^/af]^f] qmdfut</t>
  </si>
  <si>
    <t>sh]/L s'/n dflyufp df]^/af^f] lgdf{)f</t>
  </si>
  <si>
    <t>s'/n</t>
  </si>
  <si>
    <t>s'/n sflnsf df= la= df]^/af^f] qmdfut</t>
  </si>
  <si>
    <t>hfd'lgkf^f b]vL k]lbvf]nf ;Dd #f]/]^f] af^f] lgdf{)f</t>
  </si>
  <si>
    <t>hfd'lgkf^f</t>
  </si>
  <si>
    <t>l;pg]/L kfgL vfg]kfgL dd{t</t>
  </si>
  <si>
    <t>l;pg]/L</t>
  </si>
  <si>
    <t>ltnkf]v/Lb]vL j*f sfof{no hf*\g] df]^/af^f] lgdf{)f</t>
  </si>
  <si>
    <t>cf]/ufp</t>
  </si>
  <si>
    <t>cf]/ufp lkkn*f*f b]vL &amp;'nfufp' /f/] laBfno;Ddsf] df]^/af^f} lgdf{)f</t>
  </si>
  <si>
    <t>&amp;'nfufp</t>
  </si>
  <si>
    <t>afpgkw]/f b]vL ltv] vf]nf h'u]kftnf df]^/af^f] lgdf{)f</t>
  </si>
  <si>
    <t>h'u]kftnf</t>
  </si>
  <si>
    <t>u}/f*f*f kf]v/faf^ eG*F/L^F]n x'b} sfn] u}/f df]^/ af^f] lgdf{)F</t>
  </si>
  <si>
    <t>;o'Qm j*f sfof{no ejg dd{t</t>
  </si>
  <si>
    <t>xflQ('+uf, lgufnr'nf df]^/ af^f] lgdf{)f</t>
  </si>
  <si>
    <t>cf/f, d]n^fs'/f g]kfg] x'b} ;fgLuf/] hf]*g] df]^/af^f] lgdf{)f</t>
  </si>
  <si>
    <t>cf/f d]n^fs'/f</t>
  </si>
  <si>
    <t>lgkfg] x'b} ;fgLuf/] df]^/jf^f] lgdf{)f</t>
  </si>
  <si>
    <t>;fgLuf/]</t>
  </si>
  <si>
    <t>dwfgf hn's] df]^/af^f] sdf{ut</t>
  </si>
  <si>
    <t>hn's]</t>
  </si>
  <si>
    <t>Gofplnwf/f vfg]kfgL dwfgf lgdf{)f</t>
  </si>
  <si>
    <t>u}/fufpF ^fs'/f xFb} %]/f df]^/af^f] lgdf{)f</t>
  </si>
  <si>
    <t>^fs'/f</t>
  </si>
  <si>
    <t>ensfg] d'xfgsf] vfg]kfgL lxjNrf</t>
  </si>
  <si>
    <t>v}/fafª afpg^f]n x'b} /ftfdf^f df]^/af^f] lgdf{)f</t>
  </si>
  <si>
    <t>v}/fafª</t>
  </si>
  <si>
    <t>zflGtgu/ *flu| s}lrdf]* ;*s dd{t</t>
  </si>
  <si>
    <t>*f+lu|</t>
  </si>
  <si>
    <t>/]zdH'nf *'ld| a]n*f/L vfg]kfgL dd{t</t>
  </si>
  <si>
    <t>a]n^f/L</t>
  </si>
  <si>
    <t>/]zdHo'nf kmn]bf lr;fkfgL ;fuf/ ;*s la:tf/</t>
  </si>
  <si>
    <t>kmn]bf Ho'nf</t>
  </si>
  <si>
    <t>kn]bf Honf l;rfO{ s'nf] dd{t</t>
  </si>
  <si>
    <t>cd|} ^fs'/f afu/vf]nf ltldn laB't la:tf/</t>
  </si>
  <si>
    <t>vfln ltldn]</t>
  </si>
  <si>
    <t xml:space="preserve">*f+lu| duf rj/ laB't nfO{g la:tf/ </t>
  </si>
  <si>
    <t>*f+lu| dufrj/</t>
  </si>
  <si>
    <t>&gt;Lgu/ d'n*f*f df]^/af]^f] dd{t</t>
  </si>
  <si>
    <t>df]Vnf ;Nn]/L x'b} 13 g+= laB't nfO{g la:tf/</t>
  </si>
  <si>
    <t>(f/vflg (f]/rf}/ df]^/af^f] lgdf{)f</t>
  </si>
  <si>
    <t>(f/vfL</t>
  </si>
  <si>
    <t>a/nf (f/f df]^/af^f] lgdf{)f</t>
  </si>
  <si>
    <t>RofpFvf]nf &amp;f/f('+uf rfVnL#f^ df]^/af]^f] lgdf{)f</t>
  </si>
  <si>
    <t>:ofnf#f/L x/n] df]vnf df]^/af^f]</t>
  </si>
  <si>
    <t>j*fvf]nf hu]*frf}/ vfg]kfgL ^sL lgdf{)f</t>
  </si>
  <si>
    <t>hu]*frf}/</t>
  </si>
  <si>
    <t>x/n] vfg]kfgL ^+sL dd{t</t>
  </si>
  <si>
    <t>e}kl/ cfpg] ;fgf of]hgf ;Djf]wg -dfusf] cfwf/df_</t>
  </si>
  <si>
    <t>sG^]Gh]G;L lkm|h</t>
  </si>
  <si>
    <t>k|j4{gfTds sfo{qmdsf nflu</t>
  </si>
  <si>
    <t>1=1</t>
  </si>
  <si>
    <t>s[lif{ If]q ;'wf/ -n#' pBd lasf; sfo{qmd_</t>
  </si>
  <si>
    <t>1=2</t>
  </si>
  <si>
    <t>t/sf/L v]tL tflnd tyf ljp v/Lb</t>
  </si>
  <si>
    <t>s[lif d]nf k|bz{gL</t>
  </si>
  <si>
    <t>v'nf lbzfd'Qm gu/kflnsf 3f]if0ff-j8f ;d]t_</t>
  </si>
  <si>
    <t>Nof08lkmN8 ;fO{8sf] ;DefJotf cWoog tyf lgdf{0f</t>
  </si>
  <si>
    <t>;/;kmfO{ cleofg ;+rfng-;j} j8f_</t>
  </si>
  <si>
    <t>vfg]kfgL dd{t *f*fufp</t>
  </si>
  <si>
    <t>Rofpvf]nf vfg]kfgL ^\of+ls dd{t</t>
  </si>
  <si>
    <t>Rofpvf]nf</t>
  </si>
  <si>
    <t>uf]ugkfgL ^+ls dd{t</t>
  </si>
  <si>
    <t>uf]ugkfgL</t>
  </si>
  <si>
    <t>b'/fvf]nf d'xfg &gt;L nIdL lgdfla kflgvf]nf vfg]kfgL dd{t</t>
  </si>
  <si>
    <t>Rofpvf]nf vfg]kfgL 6\of+ls dd{t</t>
  </si>
  <si>
    <t>2=9</t>
  </si>
  <si>
    <t>uf]ugkfgL 6+ls dd{t</t>
  </si>
  <si>
    <t>2=10</t>
  </si>
  <si>
    <t>vfg]kfgL dd{t 8f8fufp</t>
  </si>
  <si>
    <t>2=11</t>
  </si>
  <si>
    <t>zflGtgu/ vfg]kfgL dd{t</t>
  </si>
  <si>
    <t>2=12</t>
  </si>
  <si>
    <t>:ofgL kw]/L vfg]kfgL 6\of+sL dd{t</t>
  </si>
  <si>
    <t>:oflgkw]/L</t>
  </si>
  <si>
    <t>2=13</t>
  </si>
  <si>
    <t>dx]Gb|åo lg= df= la= zf}rfno vfg]kfgL of]hgf dd{t</t>
  </si>
  <si>
    <t>8f+lu|</t>
  </si>
  <si>
    <t>2=14</t>
  </si>
  <si>
    <t>nflnu'/f; gful/s ;r]tgf s]Gb| cf]v|]lgdf zf}rfno lgdf{{)f -;/;kmfO{_</t>
  </si>
  <si>
    <t>cf]v|]lg</t>
  </si>
  <si>
    <t>2=15</t>
  </si>
  <si>
    <t>;/;kmfO{ ;fdfu|L vl/b-ljleGg lbj;sf nflu_</t>
  </si>
  <si>
    <t>3=1</t>
  </si>
  <si>
    <t>3=2</t>
  </si>
  <si>
    <t>Ifdtf lasf; - sd{rf/L tflnd tyf ;fdfg vl/b _</t>
  </si>
  <si>
    <t>g=kf=</t>
  </si>
  <si>
    <t>3=3</t>
  </si>
  <si>
    <t># :yfgdf</t>
  </si>
  <si>
    <t>3=5</t>
  </si>
  <si>
    <t>3=9</t>
  </si>
  <si>
    <t>4=1</t>
  </si>
  <si>
    <t xml:space="preserve">pBf]u afl0fHo ;+3 ejg </t>
  </si>
  <si>
    <t>&gt;Lgu/</t>
  </si>
  <si>
    <t>kqsf/ dxf;+3sf "rgf s]Gb| lgdf{0f</t>
  </si>
  <si>
    <t>;"rgf k|zf/0f tyf /]l8of] sfo{qmd ;~rfng</t>
  </si>
  <si>
    <t>4=4</t>
  </si>
  <si>
    <t>k|ltIffno lgdf{0f-k|x/L lj6_</t>
  </si>
  <si>
    <t>cf:yf ;fd'bflos k':tsfno / Joj:yfkg</t>
  </si>
  <si>
    <t>l8lh6n gful/s j8fkq lgdf{0f</t>
  </si>
  <si>
    <t>7=1</t>
  </si>
  <si>
    <t>kz'klt gfy dlGb/ lgdf{0f</t>
  </si>
  <si>
    <t xml:space="preserve">ljkt Joj:yfkg sf]if :yfkgf </t>
  </si>
  <si>
    <t>8=2</t>
  </si>
  <si>
    <t>dd{t ;+ef/ sf]if</t>
  </si>
  <si>
    <t>8=3</t>
  </si>
  <si>
    <t>;xeflutf d"ns of]hgf th'{df ;DjwL tflnd  % :yfg</t>
  </si>
  <si>
    <t>k|:tfljs ah]^</t>
  </si>
  <si>
    <t>gu/;"rgf s]Gb :yfkgf tyf ;/;kmfO{ sfo{qmd</t>
  </si>
  <si>
    <t>cfjlws of]hgf</t>
  </si>
  <si>
    <t>1 j^f gof sf]&amp;f lgdf{)f</t>
  </si>
  <si>
    <t>ef}lts k'jf{wf/</t>
  </si>
  <si>
    <t>n}lus ;dfgtf tyf ;dfj]zL jh]^ kl/If)f Doflrª</t>
  </si>
  <si>
    <t>k|jw{gfTds tkm{</t>
  </si>
  <si>
    <t>cfjZos k/]sf gof sfo{qmd</t>
  </si>
  <si>
    <t>jh]^</t>
  </si>
  <si>
    <t>Joxf]g]{ ;|f]t</t>
  </si>
  <si>
    <t>j}b]lzs /f]huf/ ;DjlGw cg'lzlIf)f sfo{qmd</t>
  </si>
  <si>
    <t>cfjlws of]hgf lgdf{)f</t>
  </si>
  <si>
    <t xml:space="preserve">dlxnf hfu[lt jrt tyf C)f ;xsf/L ejg dd{t </t>
  </si>
  <si>
    <t>jftf/)f hnjfo' kl/jt{g ;DjlGw hgr]tgf sfo{qmd</t>
  </si>
  <si>
    <t>Jof*ldG^g sf]^{ lgdf{)f ^'l*v]n</t>
  </si>
  <si>
    <t>v}/fjfª :s'n vf=kf= dd{t</t>
  </si>
  <si>
    <t>j*f sfof{no ;+rfng lgb]{lzsf</t>
  </si>
  <si>
    <t>sfof{no</t>
  </si>
  <si>
    <t>lxdjGtL g]kfn hnjfo' kl/jt{g ;DjlGw tflnd</t>
  </si>
  <si>
    <t>ejg lgdf{)f</t>
  </si>
  <si>
    <t>gu/ :tl/o jfne]nf Doflrª</t>
  </si>
  <si>
    <t>jfn lbj;</t>
  </si>
  <si>
    <t>Nof)*lkmn ;fO*</t>
  </si>
  <si>
    <t>zf}rfno tyf jfy?d lgdf{)f</t>
  </si>
  <si>
    <t>gof sf]&amp;f yk lgdf{)f</t>
  </si>
  <si>
    <t>;f}rfno lgdf{)fsf] ;fdfu|L ljt/)f</t>
  </si>
  <si>
    <t>lztnkf^L bf]df^L jf^f] dd{t</t>
  </si>
  <si>
    <t xml:space="preserve">gk'u jh]^nfO yk jh]^ sfod ug]{ </t>
  </si>
  <si>
    <t>ljlgof]lht jh]^</t>
  </si>
  <si>
    <t>yk jh]^</t>
  </si>
  <si>
    <t>tNnf] jhf/b]lv j*f vf]nf emg]{ jf^f] dd{t</t>
  </si>
  <si>
    <t>g]jf/L efiff ;+/Sif)f  tyf snf ;+:s[lt ;fdfg vl/b</t>
  </si>
  <si>
    <t>;+o'Qm j*f sfof{no ejg dd{t ;'wf/-%fgf] km]g]{_ ;]hjfn^fs'/f</t>
  </si>
  <si>
    <t xml:space="preserve">ensfg] lxjNrf vfg]kfgL </t>
  </si>
  <si>
    <t>;+o'Qm j*f sfof{no ejg dd{t dfs]{</t>
  </si>
  <si>
    <t xml:space="preserve"> lgDg sfo{qmdx? sfo{jGog x'g g;Sg] cj:yf ePsf] x'bf lgDgfg';f/ ;+zf]wg ul/of] </t>
  </si>
  <si>
    <t>qm;+=</t>
  </si>
  <si>
    <t>of]hgfsf] gfd</t>
  </si>
  <si>
    <t>;+zf]lwt sfo{qmd</t>
  </si>
  <si>
    <t>yk ul/Psf] jh]^</t>
  </si>
  <si>
    <t>eb|sfnL x'b} lji^^f]n ;+lut ^f]n df]=jf^f] lgdf{)f</t>
  </si>
  <si>
    <t>;+uLt ^f]n df]^/jf^f] lgdf{)f</t>
  </si>
  <si>
    <t>j*f ejgsf] (nfgjfnf ejgsf] :Nofj (nfg</t>
  </si>
  <si>
    <t>j*f ejgsf] k')f{ dd{t</t>
  </si>
  <si>
    <t>cg';'rL 27</t>
  </si>
  <si>
    <t>;+l£fo dfldnf tyf :yflgo ljsf; dGqfno</t>
  </si>
  <si>
    <t>zf/bf gu/kflnsf sfof{no,;Nofg</t>
  </si>
  <si>
    <t>jflif{s cfo Joo ljj/)f</t>
  </si>
  <si>
    <t>ut jif{ cg'dflgt /sd ?=</t>
  </si>
  <si>
    <t>ut jif{ jf:tljs /sd ?=</t>
  </si>
  <si>
    <t>cfo zLif{s</t>
  </si>
  <si>
    <t>o; jif{ cg'dflgt /sd ?=</t>
  </si>
  <si>
    <t>o; jif{ jf:tljs /sd ?=</t>
  </si>
  <si>
    <t>Joo zLif{s</t>
  </si>
  <si>
    <t>:jLs[t jh]^</t>
  </si>
  <si>
    <t>vr{ ?=</t>
  </si>
  <si>
    <t>z'? Dff}Hbft j}s d'n vftf cNof</t>
  </si>
  <si>
    <t>cfGtl/s ;|f]t</t>
  </si>
  <si>
    <t xml:space="preserve">rfn' cg'bfg vr{ </t>
  </si>
  <si>
    <t>gu/ oftfoft u'?of]hgf</t>
  </si>
  <si>
    <t>dfnkf]taf^ /fh:j af*kmF* cfo</t>
  </si>
  <si>
    <t>lh=lj=;=/fh:j aF*kmF* cfo</t>
  </si>
  <si>
    <t>eQf</t>
  </si>
  <si>
    <t>O{Gwg</t>
  </si>
  <si>
    <t>cfGtl/s cfo hDdf</t>
  </si>
  <si>
    <t>sfof{no ;+rfng</t>
  </si>
  <si>
    <t>jfXo ;|f]t</t>
  </si>
  <si>
    <t>sfo{qmd e|d)f vr{</t>
  </si>
  <si>
    <t>k/fdz{</t>
  </si>
  <si>
    <t>;*sjf]*{</t>
  </si>
  <si>
    <t>rfn' tkm{ hDdf vr{</t>
  </si>
  <si>
    <t>k'lhut cg'bfg vr{</t>
  </si>
  <si>
    <t>kmlg{r/ vl/b</t>
  </si>
  <si>
    <t>d]lzg/L cf}hf/ vl/b</t>
  </si>
  <si>
    <t>;fjf/L ;fwg vl/b</t>
  </si>
  <si>
    <t>l^Kk/ vl/b</t>
  </si>
  <si>
    <t xml:space="preserve">jfn jfnLsf </t>
  </si>
  <si>
    <t xml:space="preserve">dlxnf </t>
  </si>
  <si>
    <t>kjwgfTds{ sfo{qmd</t>
  </si>
  <si>
    <t>k'jf{wf/ ljsf; sfo{qmd</t>
  </si>
  <si>
    <t>sG^]Gh]G;L vr{</t>
  </si>
  <si>
    <t>cfGtl/s k'lhut</t>
  </si>
  <si>
    <t>ljleGg of]hgfdf vr{</t>
  </si>
  <si>
    <t>s'nhDdf k'lhut vr{</t>
  </si>
  <si>
    <t>cfo tkm{</t>
  </si>
  <si>
    <t>Joo tkm{</t>
  </si>
  <si>
    <t>d;nGb vr{</t>
  </si>
  <si>
    <t>ut jif{ vr{ /sd ?=</t>
  </si>
  <si>
    <t>cg'bfg s]lGb|o</t>
  </si>
  <si>
    <t>g=kf=cg'bfg rfn'</t>
  </si>
  <si>
    <t>g=kf=cg'bfg k'lhut</t>
  </si>
  <si>
    <t>;fdflhs kl/rfng</t>
  </si>
  <si>
    <t>;f=;'=eQf</t>
  </si>
  <si>
    <t>;*s jf]*{</t>
  </si>
  <si>
    <t>hu]*f sf]if</t>
  </si>
  <si>
    <t>lgsf;f lkmtf{</t>
  </si>
  <si>
    <t>:yflgoljsf;sf]if ;f=k=</t>
  </si>
  <si>
    <t>cGo rfn' hDdf</t>
  </si>
  <si>
    <t>rfn' / k'lhut jh]^ hDdf</t>
  </si>
  <si>
    <t>s'n cfo hDdf</t>
  </si>
  <si>
    <t>cg';'lr *</t>
  </si>
  <si>
    <t>bkmf !@ sf] pkbkmf @ / bkmf @( ;+u ;DalGwt</t>
  </si>
  <si>
    <t xml:space="preserve">uf=lj=;=÷gu/kflnsf÷lhNnf ljsf; ;ldltn] k7fpg] ;fdflhs ;'/Iff eQf ljt/0fsf] </t>
  </si>
  <si>
    <t>jflif{s k|utL ljj/0f kmf/fd</t>
  </si>
  <si>
    <t>lhNnfM ;Nofg</t>
  </si>
  <si>
    <t xml:space="preserve">gu/kflnsf M zf/bf gu/kflnsf sfof{no ;Nofg </t>
  </si>
  <si>
    <r>
      <t xml:space="preserve">o; cfly{s jif{df lgsfzf lnOPsf] /sd  ? M </t>
    </r>
    <r>
      <rPr>
        <b/>
        <sz val="14"/>
        <rFont val="Preeti"/>
      </rPr>
      <t xml:space="preserve">!,^!,&amp;#,)$*.)) </t>
    </r>
    <r>
      <rPr>
        <sz val="14"/>
        <rFont val="Preeti"/>
      </rPr>
      <t xml:space="preserve">ljt/0f ul/Psf] ? </t>
    </r>
    <r>
      <rPr>
        <b/>
        <sz val="14"/>
        <rFont val="Preeti"/>
      </rPr>
      <t xml:space="preserve">!,^!,&amp;!,&amp;(*.)) </t>
    </r>
    <r>
      <rPr>
        <sz val="14"/>
        <rFont val="Preeti"/>
      </rPr>
      <t xml:space="preserve">ljt/0f ug{ jfFsL /sd=/x]sf] =? ) gk'u /sd ? M) jflif{s lgsfzf /sd dWo] lkm|h /sd ?+++++==!,@%).)) k]ZsL afFsL ?=) </t>
    </r>
  </si>
  <si>
    <t>qm=;=</t>
  </si>
  <si>
    <t>nlIft ;d'x</t>
  </si>
  <si>
    <t>dlxnf</t>
  </si>
  <si>
    <t>k'?if</t>
  </si>
  <si>
    <t xml:space="preserve">;+Vof </t>
  </si>
  <si>
    <t xml:space="preserve">eQf ljt/0f ;+Vof </t>
  </si>
  <si>
    <t xml:space="preserve">ljt/0f ul/Psf] /sd </t>
  </si>
  <si>
    <t xml:space="preserve">Nfut s§f </t>
  </si>
  <si>
    <t>Nfut yk</t>
  </si>
  <si>
    <t xml:space="preserve">S'n sfod ;+Vof </t>
  </si>
  <si>
    <t>d</t>
  </si>
  <si>
    <t>K'f</t>
  </si>
  <si>
    <t>pkrf/ vr{ kfpg]</t>
  </si>
  <si>
    <t xml:space="preserve">hDdf  </t>
  </si>
  <si>
    <r>
      <t>जेष्ट</t>
    </r>
    <r>
      <rPr>
        <sz val="12"/>
        <rFont val="Preeti"/>
      </rPr>
      <t xml:space="preserve"> </t>
    </r>
    <r>
      <rPr>
        <sz val="12"/>
        <rFont val="Mangal"/>
        <family val="1"/>
      </rPr>
      <t>नागरिक अन्य</t>
    </r>
  </si>
  <si>
    <r>
      <t>दलित जेष्ट</t>
    </r>
    <r>
      <rPr>
        <sz val="12"/>
        <rFont val="Preeti"/>
      </rPr>
      <t xml:space="preserve"> </t>
    </r>
    <r>
      <rPr>
        <sz val="12"/>
        <rFont val="Mangal"/>
        <family val="1"/>
      </rPr>
      <t xml:space="preserve">नागरिक </t>
    </r>
  </si>
  <si>
    <t>विधवा</t>
  </si>
  <si>
    <t>पूर्ण अपांग</t>
  </si>
  <si>
    <t>अति अशक्त अपांग</t>
  </si>
  <si>
    <t>बालवालिका</t>
  </si>
  <si>
    <t xml:space="preserve">gu/kflnsfsf] gfdM ====zf/bf gu/kflnsf sfof{no  ;Nofg================== </t>
  </si>
  <si>
    <r>
      <t>!= gu/ ljsf; sf]if -</t>
    </r>
    <r>
      <rPr>
        <b/>
        <sz val="11"/>
        <color indexed="23"/>
        <rFont val="Calibri"/>
        <family val="2"/>
      </rPr>
      <t>MDF</t>
    </r>
    <r>
      <rPr>
        <b/>
        <sz val="14"/>
        <color indexed="23"/>
        <rFont val="Preeti"/>
      </rPr>
      <t>_ sf] cj:yf</t>
    </r>
  </si>
  <si>
    <t>vftfsf] gfd</t>
  </si>
  <si>
    <t>6fG;km/</t>
  </si>
  <si>
    <t>;|]:tf cg';f/ df}Hbft ?</t>
  </si>
  <si>
    <t xml:space="preserve">:6]6d]06 cg';f/ df}Hbft </t>
  </si>
  <si>
    <t>a}s hDdf x'g af+sL ?=</t>
  </si>
  <si>
    <t>oyfy{ df}Hbft</t>
  </si>
  <si>
    <t>u $=! g]kfn ;/sf/ jf6 k|fKt rfn' cg'bfg vftf</t>
  </si>
  <si>
    <t>u $=@ g]kfn ;/sf/ jf6 k|fKt k'lhut cg'bfg vftf</t>
  </si>
  <si>
    <t>u $=# cfGtl/s cfojf6 k|fKt vftf</t>
  </si>
  <si>
    <t>u $=$ /fhZj jf8kmf8 jf6 k|fKt vftf</t>
  </si>
  <si>
    <t>u $=% bft[ lgsfo jf j}b]lzs vftf</t>
  </si>
  <si>
    <t>u $=^ ljljw vftf</t>
  </si>
  <si>
    <t>o; dlxgfsf] jfls</t>
  </si>
  <si>
    <t>lkmtf{ ePsf] /sd sf]=n]=lg=sf=</t>
  </si>
  <si>
    <t xml:space="preserve">cfDbfgL </t>
  </si>
  <si>
    <t>u @=! Rffn' vr{ vftf -cg'bfg_</t>
  </si>
  <si>
    <t>u @=@ k'lhut vr{ vftf -cg'bfg_</t>
  </si>
  <si>
    <t>u @=! Rffn' vr{ vftf -cfGtl/s cfo_</t>
  </si>
  <si>
    <t>d'nvftf lkmtf{</t>
  </si>
  <si>
    <t>u @=@ k'lhut vr{ vftf -cfGtl/s cfo_</t>
  </si>
  <si>
    <t>ut cf=j=@)&amp;!/)&amp;@ ;Ddsf] jfls /sd</t>
  </si>
  <si>
    <t>o; cf=j= @)&amp;@.)&amp;# df k|fKt /sd</t>
  </si>
  <si>
    <t>u=@–# :yflgo ljsf; sf]if vftf</t>
  </si>
  <si>
    <t xml:space="preserve">ut h]i7 dlxgf ;Ddsf] </t>
  </si>
  <si>
    <t>o; c;f/ dlxgfsf]</t>
  </si>
  <si>
    <t>o; c;f/ dlxgfsf] jfls</t>
  </si>
  <si>
    <t>sf]if tkm{</t>
  </si>
  <si>
    <t>s]Gb| tkm{</t>
  </si>
  <si>
    <t xml:space="preserve">jfls /sd dWo] lkmtf{ ePsf] /sd </t>
  </si>
  <si>
    <t>:yflgo lgsfosf] u=@ ;d'xsf] vftfsf] 6\fG;km/ vr{sf] vftfut ljj/0f @)&amp;# cfiff9  dlxgf</t>
  </si>
  <si>
    <t>:yflgo lgsfosf] u=$ ;d'xsf] vftfsf] 6\fG;km/ vr{sf] vftfut ljj/0f @)&amp;# cfiff9  dlxgf</t>
  </si>
  <si>
    <t>o; dlxgf ;DDfsf]</t>
  </si>
  <si>
    <t xml:space="preserve">gu/kflnsfsf] gfdM ====zf/bf gu/kflnsf sfof{no  ;Nofg= </t>
  </si>
  <si>
    <t>cf=j= @)&amp;@.)&amp;#</t>
  </si>
  <si>
    <t xml:space="preserve">uf=lj=;=÷gu/kflnsfx?sf] n]vf kl/If)fsf] l:ylt </t>
  </si>
  <si>
    <t xml:space="preserve">uf=lj=;=÷gu/kflnsfx?sf] gfd </t>
  </si>
  <si>
    <t xml:space="preserve">cf=j= 2071÷072 ;Ddsf] clGtd n]vfkl/If)fsf] l:ylt </t>
  </si>
  <si>
    <t xml:space="preserve">s}lkmot </t>
  </si>
  <si>
    <t xml:space="preserve">n]=k= ;DkGg e};]sf] eP n]=k= ug]{ n]vf kl/Ifssf] gfd </t>
  </si>
  <si>
    <t>n]=k= x'g jFsL uf=lj=;= ÷g=kf=</t>
  </si>
  <si>
    <t xml:space="preserve">n]=k= x'g jfFsLsf] sf/)f </t>
  </si>
  <si>
    <t>zf/bf gu/kflnsf sfof{no :fNofg</t>
  </si>
  <si>
    <t>n]=k= ;DkGg e};s]sf] n]=k=sf] gfd M u+uf jxfb'/ s]=;L=</t>
  </si>
  <si>
    <t>a]?h" tkm{</t>
  </si>
  <si>
    <t xml:space="preserve">l;=g+= </t>
  </si>
  <si>
    <t>j=p=zL=g+=</t>
  </si>
  <si>
    <t>cf=j= 071÷072 ;Ddsf] j]?h'</t>
  </si>
  <si>
    <t>cf=j= 2072÷073 df km%\of}{^</t>
  </si>
  <si>
    <t>km%\of}{^ k|ltzt</t>
  </si>
  <si>
    <t>lgoldt ug]{</t>
  </si>
  <si>
    <t>c;'n</t>
  </si>
  <si>
    <t>k]ZsL</t>
  </si>
  <si>
    <t>cGo</t>
  </si>
  <si>
    <t>s'g} klg j]?h' gePsf] .</t>
  </si>
  <si>
    <t xml:space="preserve">gf]^  M j]?h' c+s %'^\ofpbf s]lGb|o zLif{ssf] / sf]if tkm{sf] %"§f%"§} b]vLg] u/L pNn]v ug'{kb{% . </t>
  </si>
  <si>
    <t>cf=j= 2072÷073 sf] ljj/)f</t>
  </si>
  <si>
    <t xml:space="preserve">zf/bf gu/kflnsf sfof{no ;Nofgsf] </t>
  </si>
  <si>
    <t xml:space="preserve">jflif{s cfo Joo ljj/)f /sd </t>
  </si>
  <si>
    <t>k'hLut</t>
  </si>
  <si>
    <t xml:space="preserve">s'n </t>
  </si>
  <si>
    <t xml:space="preserve">lzif{s </t>
  </si>
  <si>
    <t xml:space="preserve">s]lGb|o cg'bfg </t>
  </si>
  <si>
    <t>/fhZj af*kmF*</t>
  </si>
  <si>
    <t>cfGt/Ls cfo</t>
  </si>
  <si>
    <t xml:space="preserve">cGo </t>
  </si>
  <si>
    <t>v_ cfGt/Ls cfo / /fhZj af*kmf*sf] l:ylt -/sd ? xhf/df_</t>
  </si>
  <si>
    <t>zLif{s</t>
  </si>
  <si>
    <t>cg'dflgt</t>
  </si>
  <si>
    <t xml:space="preserve">oyfy{ </t>
  </si>
  <si>
    <t>/fhZj af*kmf*</t>
  </si>
  <si>
    <t>u_ /fhZj af*kmf* zLif{sut cfDbfgL -/sd ? xhf/df_</t>
  </si>
  <si>
    <t>/fhZj zLif{s</t>
  </si>
  <si>
    <t xml:space="preserve">1= #/hUuf /lhi^«]zgjf^ k|fKt </t>
  </si>
  <si>
    <t xml:space="preserve">2= ljw't /f]oN^L jf^ k|fKt </t>
  </si>
  <si>
    <t>3= ko{^g÷kj{tf/f]xg jf^ k|fKt</t>
  </si>
  <si>
    <t>4= jg /f]oN^Ljf^ k|fKt</t>
  </si>
  <si>
    <t>5= cGo</t>
  </si>
  <si>
    <t>cf=j=@)&amp;@÷)&amp;# sf] k|ult ljj/0f</t>
  </si>
  <si>
    <t>g=kf= cg'bfg k'lhut vr{</t>
  </si>
  <si>
    <t>dlxnf nlIft sfo{qmd</t>
  </si>
  <si>
    <t>jfnjflnsf nlIft sfo{qmd</t>
  </si>
  <si>
    <t>k%fl* k/]sf] ;j} ju{ hghflt tyf cGo ;j}</t>
  </si>
  <si>
    <t>k|jw{gfTds sfo{qmd tkm{</t>
  </si>
  <si>
    <t>cg';'rL 26</t>
  </si>
  <si>
    <t>dfl;s ljQLo ljj/)f</t>
  </si>
  <si>
    <t>ut dlxgf ;Dd /sd ?=</t>
  </si>
  <si>
    <t>jh]^ cg';f/</t>
  </si>
  <si>
    <t>o; dlxgf /sd ?=</t>
  </si>
  <si>
    <t>s'n /sd ?=</t>
  </si>
  <si>
    <t>cfotkm{</t>
  </si>
  <si>
    <t>cg'bfg</t>
  </si>
  <si>
    <t xml:space="preserve"> ;fdflhs ;'?Iff  eQf</t>
  </si>
  <si>
    <t xml:space="preserve">s'n hDdf cfo </t>
  </si>
  <si>
    <t>Jootkm{ rfn' cg'bfg</t>
  </si>
  <si>
    <t>cfGtl/s rfn'</t>
  </si>
  <si>
    <t>;fdflhs kl/rfn cgbfg vr{</t>
  </si>
  <si>
    <t>hDdf rfn' / k'lhut vr{</t>
  </si>
  <si>
    <t>2073 ;fn c;f/ dlxgf</t>
  </si>
  <si>
    <t xml:space="preserve">jfXo ;|f]t </t>
  </si>
  <si>
    <t>g=kf=k'+hLut cg'bfg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</si>
</sst>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00439]0"/>
  </numFmts>
  <fonts count="103">
    <font>
      <sz val="11"/>
      <color theme="1"/>
      <name val="Calibri"/>
      <family val="2"/>
      <scheme val="minor"/>
    </font>
    <font>
      <sz val="11"/>
      <color theme="1"/>
      <name val="FONTASY_ HIMALI_ TT"/>
      <family val="5"/>
    </font>
    <font>
      <b/>
      <sz val="11"/>
      <color theme="1"/>
      <name val="FONTASY_ HIMALI_ TT"/>
      <family val="5"/>
    </font>
    <font>
      <sz val="10"/>
      <color theme="1"/>
      <name val="FONTASY_ HIMALI_ TT"/>
      <family val="5"/>
    </font>
    <font>
      <sz val="12"/>
      <color theme="1"/>
      <name val="FONTASY_ HIMALI_ TT"/>
      <family val="5"/>
    </font>
    <font>
      <sz val="14"/>
      <color theme="1"/>
      <name val="FONTASY_ HIMALI_ TT"/>
      <family val="5"/>
    </font>
    <font>
      <sz val="16"/>
      <color theme="1"/>
      <name val="FONTASY_ HIMALI_ TT"/>
      <family val="5"/>
    </font>
    <font>
      <sz val="18"/>
      <color theme="1"/>
      <name val="FONTASY_ HIMALI_ TT"/>
      <family val="5"/>
    </font>
    <font>
      <sz val="11"/>
      <name val="FONTASY_ HIMALI_ TT"/>
      <family val="5"/>
    </font>
    <font>
      <b/>
      <sz val="11"/>
      <name val="FONTASY_ HIMALI_ TT"/>
      <family val="5"/>
    </font>
    <font>
      <b/>
      <sz val="14"/>
      <color theme="1"/>
      <name val="FONTASY_ HIMALI_ TT"/>
      <family val="5"/>
    </font>
    <font>
      <sz val="10"/>
      <color theme="1"/>
      <name val="Fontasy Himali"/>
      <family val="5"/>
    </font>
    <font>
      <sz val="14"/>
      <color theme="1"/>
      <name val="Preeti"/>
    </font>
    <font>
      <sz val="14"/>
      <color rgb="FFFF0000"/>
      <name val="Preeti"/>
    </font>
    <font>
      <sz val="10"/>
      <name val="Fontasy Himali"/>
      <family val="5"/>
    </font>
    <font>
      <sz val="14"/>
      <name val="Preeti"/>
    </font>
    <font>
      <b/>
      <sz val="10"/>
      <color theme="1"/>
      <name val="Fontasy Himali"/>
      <family val="5"/>
    </font>
    <font>
      <b/>
      <sz val="14"/>
      <color theme="1"/>
      <name val="Preeti"/>
    </font>
    <font>
      <sz val="12"/>
      <color theme="1"/>
      <name val="Preeti"/>
    </font>
    <font>
      <sz val="8"/>
      <color theme="1"/>
      <name val="Fontasy Himali"/>
      <family val="5"/>
    </font>
    <font>
      <b/>
      <sz val="10"/>
      <color theme="1"/>
      <name val="FONTASY_ HIMALI_ TT"/>
      <family val="5"/>
    </font>
    <font>
      <sz val="20"/>
      <color theme="1"/>
      <name val="Preeti"/>
    </font>
    <font>
      <sz val="11"/>
      <color indexed="8"/>
      <name val="FONTASY_ HIMALI_ TT"/>
      <family val="5"/>
    </font>
    <font>
      <sz val="11"/>
      <color theme="1"/>
      <name val="Calibri"/>
      <family val="2"/>
      <scheme val="minor"/>
    </font>
    <font>
      <b/>
      <sz val="10"/>
      <name val="FONTASY_ HIMALI_ TT"/>
      <family val="5"/>
    </font>
    <font>
      <sz val="10"/>
      <name val="FONTASY_ HIMALI_ TT"/>
      <family val="5"/>
    </font>
    <font>
      <b/>
      <sz val="10.4"/>
      <color theme="1"/>
      <name val="FONTASY_ HIMALI_ TT"/>
      <family val="5"/>
    </font>
    <font>
      <b/>
      <sz val="10.4"/>
      <name val="FONTASY_ HIMALI_ TT"/>
      <family val="5"/>
    </font>
    <font>
      <sz val="10.4"/>
      <color theme="1"/>
      <name val="FONTASY_ HIMALI_ TT"/>
      <family val="5"/>
    </font>
    <font>
      <sz val="10.4"/>
      <color rgb="FF000000"/>
      <name val="FONTASY_ HIMALI_ TT"/>
      <family val="5"/>
    </font>
    <font>
      <sz val="10.4"/>
      <name val="FONTASY_ HIMALI_ TT"/>
      <family val="5"/>
    </font>
    <font>
      <b/>
      <sz val="10.4"/>
      <color rgb="FF000000"/>
      <name val="FONTASY_ HIMALI_ TT"/>
      <family val="5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Preeti"/>
    </font>
    <font>
      <sz val="12"/>
      <color theme="1"/>
      <name val="Siddhi"/>
      <family val="5"/>
    </font>
    <font>
      <b/>
      <sz val="12"/>
      <color theme="1"/>
      <name val="Siddhi"/>
      <family val="5"/>
    </font>
    <font>
      <b/>
      <sz val="22"/>
      <color theme="1"/>
      <name val="Siddhi"/>
      <family val="5"/>
    </font>
    <font>
      <sz val="14"/>
      <color theme="1"/>
      <name val="Siddhi"/>
      <family val="5"/>
    </font>
    <font>
      <b/>
      <sz val="18"/>
      <color theme="1"/>
      <name val="Siddhi"/>
      <family val="5"/>
    </font>
    <font>
      <b/>
      <sz val="18"/>
      <color theme="1"/>
      <name val="Preeti"/>
    </font>
    <font>
      <b/>
      <sz val="20"/>
      <color theme="1"/>
      <name val="Preeti"/>
    </font>
    <font>
      <sz val="20"/>
      <color theme="1"/>
      <name val="Siddhi"/>
      <family val="5"/>
    </font>
    <font>
      <sz val="15"/>
      <color theme="1"/>
      <name val="Preeti"/>
    </font>
    <font>
      <sz val="10"/>
      <color theme="1"/>
      <name val="HIMALAYA TT FONT"/>
      <family val="5"/>
    </font>
    <font>
      <sz val="10"/>
      <color theme="1"/>
      <name val="Siddhi"/>
      <family val="5"/>
    </font>
    <font>
      <b/>
      <sz val="14"/>
      <color theme="1"/>
      <name val="Siddhi"/>
      <family val="5"/>
    </font>
    <font>
      <b/>
      <sz val="16"/>
      <color theme="1"/>
      <name val="Preeti"/>
    </font>
    <font>
      <sz val="11"/>
      <color indexed="10"/>
      <name val="FONTASY_ HIMALI_ TT"/>
      <family val="5"/>
    </font>
    <font>
      <sz val="11"/>
      <name val="Calibri"/>
      <family val="2"/>
      <scheme val="minor"/>
    </font>
    <font>
      <sz val="12"/>
      <color theme="1"/>
      <name val="Fontasy Himali"/>
      <family val="5"/>
    </font>
    <font>
      <b/>
      <sz val="16"/>
      <color theme="0"/>
      <name val="Preeti"/>
    </font>
    <font>
      <b/>
      <sz val="14"/>
      <name val="Preeti"/>
    </font>
    <font>
      <b/>
      <sz val="14"/>
      <color theme="0"/>
      <name val="Preeti"/>
    </font>
    <font>
      <sz val="14"/>
      <color theme="0"/>
      <name val="Preeti"/>
    </font>
    <font>
      <b/>
      <sz val="11"/>
      <name val="Calibri"/>
      <family val="2"/>
      <scheme val="minor"/>
    </font>
    <font>
      <b/>
      <sz val="10"/>
      <name val="Fontasy Himali"/>
      <family val="5"/>
    </font>
    <font>
      <b/>
      <sz val="24"/>
      <color theme="1"/>
      <name val="Preeti"/>
    </font>
    <font>
      <b/>
      <sz val="8"/>
      <color theme="1"/>
      <name val="Fontasy Himali"/>
      <family val="5"/>
    </font>
    <font>
      <sz val="10"/>
      <color theme="1"/>
      <name val="Calibri"/>
      <family val="2"/>
      <scheme val="minor"/>
    </font>
    <font>
      <b/>
      <u/>
      <sz val="11"/>
      <color theme="1"/>
      <name val="FONTASY_ HIMALI_ TT"/>
      <family val="5"/>
    </font>
    <font>
      <sz val="12"/>
      <name val="FONTASY_ HIMALI_ TT"/>
      <family val="5"/>
    </font>
    <font>
      <b/>
      <sz val="12"/>
      <name val="FONTASY_ HIMALI_ TT"/>
      <family val="5"/>
    </font>
    <font>
      <b/>
      <sz val="16"/>
      <name val="FONTASY_ HIMALI_ TT"/>
      <family val="5"/>
    </font>
    <font>
      <b/>
      <sz val="16"/>
      <name val="Preeti"/>
    </font>
    <font>
      <b/>
      <sz val="22"/>
      <name val="Preeti"/>
    </font>
    <font>
      <b/>
      <sz val="10"/>
      <name val="Arial"/>
      <family val="2"/>
    </font>
    <font>
      <sz val="12"/>
      <name val="Preeti"/>
    </font>
    <font>
      <sz val="12"/>
      <name val="Arial"/>
      <family val="2"/>
    </font>
    <font>
      <sz val="12"/>
      <name val="Mangal"/>
      <family val="1"/>
    </font>
    <font>
      <sz val="10"/>
      <name val="Arial"/>
      <family val="2"/>
    </font>
    <font>
      <b/>
      <sz val="12"/>
      <name val="Preeti"/>
    </font>
    <font>
      <sz val="11"/>
      <name val="Calibri"/>
      <family val="2"/>
    </font>
    <font>
      <sz val="22"/>
      <name val="Arial"/>
      <family val="2"/>
    </font>
    <font>
      <sz val="22"/>
      <color rgb="FF7F7F7F"/>
      <name val="Preeti"/>
    </font>
    <font>
      <b/>
      <sz val="14"/>
      <color rgb="FF7F7F7F"/>
      <name val="Preeti"/>
    </font>
    <font>
      <b/>
      <sz val="11"/>
      <color indexed="23"/>
      <name val="Calibri"/>
      <family val="2"/>
    </font>
    <font>
      <b/>
      <sz val="14"/>
      <color indexed="23"/>
      <name val="Preeti"/>
    </font>
    <font>
      <b/>
      <sz val="14"/>
      <color rgb="FF7F7F7F"/>
      <name val="FONTASY_ HIMALI_ TT"/>
      <family val="5"/>
    </font>
    <font>
      <sz val="14"/>
      <color rgb="FF7F7F7F"/>
      <name val="Preeti"/>
    </font>
    <font>
      <sz val="11"/>
      <color theme="1"/>
      <name val="Siddhi"/>
      <family val="5"/>
    </font>
    <font>
      <b/>
      <sz val="11"/>
      <color theme="1"/>
      <name val="Siddhi"/>
      <family val="5"/>
    </font>
    <font>
      <sz val="16"/>
      <name val="Preeti"/>
    </font>
    <font>
      <sz val="16"/>
      <name val="FONTASY_ HIMALI_ TT"/>
      <family val="5"/>
    </font>
    <font>
      <sz val="24"/>
      <color rgb="FF7F7F7F"/>
      <name val="Preeti"/>
    </font>
    <font>
      <sz val="10"/>
      <name val="Preeti"/>
    </font>
    <font>
      <sz val="14"/>
      <color rgb="FF7F7F7F"/>
      <name val="FONTASY_ HIMALI_ TT"/>
      <family val="5"/>
    </font>
    <font>
      <sz val="22"/>
      <name val="FONTASY_ HIMALI_ TT"/>
      <family val="5"/>
    </font>
    <font>
      <sz val="12"/>
      <color theme="1"/>
      <name val="HIMALAYA TT FONT"/>
      <family val="5"/>
    </font>
    <font>
      <sz val="11"/>
      <color theme="1"/>
      <name val="HIMALAYA TT FONT"/>
      <family val="5"/>
    </font>
    <font>
      <sz val="16"/>
      <color theme="1"/>
      <name val="HIMALAYA TT FONT"/>
      <family val="5"/>
    </font>
    <font>
      <sz val="18"/>
      <color rgb="FF00B0F0"/>
      <name val="FONTASY_ HIMALI_ TT"/>
      <family val="5"/>
    </font>
    <font>
      <b/>
      <sz val="10"/>
      <name val="Preeti"/>
    </font>
    <font>
      <b/>
      <sz val="10"/>
      <color theme="1"/>
      <name val="Preeti"/>
    </font>
    <font>
      <sz val="9"/>
      <color theme="1"/>
      <name val="Fontasy Himali"/>
      <family val="5"/>
    </font>
    <font>
      <sz val="9"/>
      <color theme="1"/>
      <name val="FONTASY_ HIMALI_ TT"/>
      <family val="5"/>
    </font>
    <font>
      <sz val="11.5"/>
      <color theme="1"/>
      <name val="Preeti"/>
    </font>
    <font>
      <sz val="11.5"/>
      <color theme="1"/>
      <name val="Fontasy Himali"/>
      <family val="5"/>
    </font>
    <font>
      <sz val="11.5"/>
      <name val="Preeti"/>
    </font>
    <font>
      <sz val="11.5"/>
      <name val="Fontasy Himali"/>
      <family val="5"/>
    </font>
    <font>
      <sz val="18"/>
      <name val="FONTASY_ HIMALI_ TT"/>
      <family val="5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65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0" fontId="1" fillId="2" borderId="0" xfId="0" applyFont="1" applyFill="1"/>
    <xf numFmtId="2" fontId="1" fillId="0" borderId="0" xfId="0" applyNumberFormat="1" applyFont="1"/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2" fillId="0" borderId="0" xfId="0" applyFont="1"/>
    <xf numFmtId="2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2" fontId="1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2" fontId="8" fillId="2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1" fontId="16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left"/>
    </xf>
    <xf numFmtId="0" fontId="12" fillId="0" borderId="1" xfId="0" applyFont="1" applyBorder="1"/>
    <xf numFmtId="2" fontId="1" fillId="0" borderId="0" xfId="0" applyNumberFormat="1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20" fillId="0" borderId="1" xfId="0" applyFont="1" applyBorder="1"/>
    <xf numFmtId="0" fontId="2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/>
    </xf>
    <xf numFmtId="43" fontId="1" fillId="2" borderId="1" xfId="1" applyFont="1" applyFill="1" applyBorder="1" applyAlignment="1">
      <alignment horizontal="left" vertical="center"/>
    </xf>
    <xf numFmtId="43" fontId="2" fillId="0" borderId="1" xfId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2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3" fillId="5" borderId="9" xfId="0" applyFont="1" applyFill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2" borderId="2" xfId="0" applyFont="1" applyFill="1" applyBorder="1" applyAlignment="1"/>
    <xf numFmtId="2" fontId="26" fillId="2" borderId="1" xfId="0" applyNumberFormat="1" applyFont="1" applyFill="1" applyBorder="1" applyAlignment="1">
      <alignment horizontal="left" vertical="center"/>
    </xf>
    <xf numFmtId="2" fontId="27" fillId="2" borderId="1" xfId="0" applyNumberFormat="1" applyFont="1" applyFill="1" applyBorder="1" applyAlignment="1">
      <alignment horizontal="left"/>
    </xf>
    <xf numFmtId="0" fontId="26" fillId="0" borderId="0" xfId="0" applyFont="1" applyAlignment="1">
      <alignment horizontal="center" vertical="center" wrapText="1"/>
    </xf>
    <xf numFmtId="0" fontId="28" fillId="0" borderId="1" xfId="0" applyFont="1" applyBorder="1"/>
    <xf numFmtId="0" fontId="29" fillId="0" borderId="2" xfId="0" applyFont="1" applyBorder="1" applyAlignment="1">
      <alignment vertical="center" wrapText="1"/>
    </xf>
    <xf numFmtId="2" fontId="30" fillId="0" borderId="1" xfId="0" applyNumberFormat="1" applyFont="1" applyBorder="1" applyAlignment="1">
      <alignment horizontal="left"/>
    </xf>
    <xf numFmtId="0" fontId="28" fillId="0" borderId="0" xfId="0" applyFont="1"/>
    <xf numFmtId="0" fontId="29" fillId="2" borderId="2" xfId="0" applyFont="1" applyFill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29" fillId="2" borderId="2" xfId="0" applyFont="1" applyFill="1" applyBorder="1" applyAlignment="1">
      <alignment vertical="center" wrapText="1"/>
    </xf>
    <xf numFmtId="0" fontId="31" fillId="2" borderId="2" xfId="0" applyFont="1" applyFill="1" applyBorder="1" applyAlignment="1">
      <alignment vertical="center"/>
    </xf>
    <xf numFmtId="0" fontId="26" fillId="0" borderId="1" xfId="0" applyFont="1" applyBorder="1"/>
    <xf numFmtId="2" fontId="27" fillId="0" borderId="1" xfId="0" applyNumberFormat="1" applyFont="1" applyBorder="1" applyAlignment="1">
      <alignment horizontal="left"/>
    </xf>
    <xf numFmtId="0" fontId="26" fillId="0" borderId="0" xfId="0" applyFont="1"/>
    <xf numFmtId="0" fontId="28" fillId="0" borderId="1" xfId="0" applyFont="1" applyBorder="1" applyAlignment="1"/>
    <xf numFmtId="2" fontId="28" fillId="0" borderId="1" xfId="0" applyNumberFormat="1" applyFont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/>
    <xf numFmtId="2" fontId="26" fillId="0" borderId="1" xfId="0" applyNumberFormat="1" applyFont="1" applyBorder="1" applyAlignment="1">
      <alignment horizontal="left"/>
    </xf>
    <xf numFmtId="2" fontId="28" fillId="0" borderId="0" xfId="0" applyNumberFormat="1" applyFont="1"/>
    <xf numFmtId="0" fontId="28" fillId="5" borderId="9" xfId="0" applyFont="1" applyFill="1" applyBorder="1" applyAlignment="1">
      <alignment wrapText="1"/>
    </xf>
    <xf numFmtId="2" fontId="28" fillId="0" borderId="1" xfId="0" applyNumberFormat="1" applyFont="1" applyBorder="1"/>
    <xf numFmtId="2" fontId="27" fillId="7" borderId="1" xfId="0" applyNumberFormat="1" applyFont="1" applyFill="1" applyBorder="1" applyAlignment="1">
      <alignment horizontal="left"/>
    </xf>
    <xf numFmtId="2" fontId="26" fillId="7" borderId="1" xfId="0" applyNumberFormat="1" applyFont="1" applyFill="1" applyBorder="1" applyAlignment="1">
      <alignment horizontal="left"/>
    </xf>
    <xf numFmtId="2" fontId="26" fillId="2" borderId="1" xfId="0" applyNumberFormat="1" applyFont="1" applyFill="1" applyBorder="1" applyAlignment="1">
      <alignment horizontal="left"/>
    </xf>
    <xf numFmtId="0" fontId="28" fillId="5" borderId="9" xfId="0" applyFont="1" applyFill="1" applyBorder="1" applyAlignment="1">
      <alignment horizontal="left" wrapText="1"/>
    </xf>
    <xf numFmtId="2" fontId="9" fillId="3" borderId="1" xfId="0" applyNumberFormat="1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/>
    <xf numFmtId="0" fontId="25" fillId="0" borderId="1" xfId="0" applyFont="1" applyBorder="1" applyAlignment="1"/>
    <xf numFmtId="0" fontId="3" fillId="0" borderId="1" xfId="0" applyFont="1" applyBorder="1" applyAlignment="1">
      <alignment wrapText="1"/>
    </xf>
    <xf numFmtId="0" fontId="20" fillId="2" borderId="1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2" fontId="3" fillId="5" borderId="9" xfId="0" applyNumberFormat="1" applyFont="1" applyFill="1" applyBorder="1" applyAlignment="1">
      <alignment horizontal="left" wrapText="1"/>
    </xf>
    <xf numFmtId="2" fontId="3" fillId="2" borderId="9" xfId="0" applyNumberFormat="1" applyFont="1" applyFill="1" applyBorder="1" applyAlignment="1">
      <alignment horizontal="left" wrapText="1"/>
    </xf>
    <xf numFmtId="0" fontId="36" fillId="0" borderId="6" xfId="0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164" fontId="37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164" fontId="38" fillId="0" borderId="1" xfId="0" applyNumberFormat="1" applyFont="1" applyBorder="1" applyAlignment="1">
      <alignment horizontal="left" vertical="center"/>
    </xf>
    <xf numFmtId="2" fontId="20" fillId="0" borderId="1" xfId="0" applyNumberFormat="1" applyFont="1" applyBorder="1" applyAlignment="1">
      <alignment horizontal="left" vertical="center"/>
    </xf>
    <xf numFmtId="0" fontId="36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43" fontId="1" fillId="0" borderId="1" xfId="0" applyNumberFormat="1" applyFont="1" applyBorder="1" applyAlignment="1">
      <alignment horizontal="left"/>
    </xf>
    <xf numFmtId="2" fontId="20" fillId="7" borderId="1" xfId="0" applyNumberFormat="1" applyFont="1" applyFill="1" applyBorder="1" applyAlignment="1">
      <alignment horizontal="left" vertical="center"/>
    </xf>
    <xf numFmtId="43" fontId="1" fillId="7" borderId="8" xfId="0" applyNumberFormat="1" applyFont="1" applyFill="1" applyBorder="1" applyAlignment="1">
      <alignment horizontal="left"/>
    </xf>
    <xf numFmtId="2" fontId="20" fillId="7" borderId="8" xfId="0" applyNumberFormat="1" applyFont="1" applyFill="1" applyBorder="1" applyAlignment="1">
      <alignment horizontal="left" vertical="center"/>
    </xf>
    <xf numFmtId="43" fontId="1" fillId="2" borderId="1" xfId="0" applyNumberFormat="1" applyFont="1" applyFill="1" applyBorder="1" applyAlignment="1">
      <alignment horizontal="left"/>
    </xf>
    <xf numFmtId="2" fontId="3" fillId="9" borderId="1" xfId="0" applyNumberFormat="1" applyFont="1" applyFill="1" applyBorder="1" applyAlignment="1">
      <alignment horizontal="left" vertical="center"/>
    </xf>
    <xf numFmtId="2" fontId="20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2" fontId="4" fillId="0" borderId="0" xfId="0" applyNumberFormat="1" applyFont="1" applyBorder="1" applyAlignment="1">
      <alignment horizontal="left"/>
    </xf>
    <xf numFmtId="0" fontId="40" fillId="0" borderId="0" xfId="0" applyFont="1"/>
    <xf numFmtId="0" fontId="43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44" fillId="0" borderId="0" xfId="0" applyFont="1"/>
    <xf numFmtId="0" fontId="44" fillId="0" borderId="0" xfId="0" applyFont="1" applyBorder="1"/>
    <xf numFmtId="0" fontId="43" fillId="0" borderId="3" xfId="0" applyFont="1" applyBorder="1" applyAlignment="1"/>
    <xf numFmtId="0" fontId="21" fillId="0" borderId="0" xfId="0" applyFont="1"/>
    <xf numFmtId="0" fontId="21" fillId="0" borderId="0" xfId="0" applyFont="1" applyBorder="1"/>
    <xf numFmtId="0" fontId="36" fillId="6" borderId="1" xfId="0" applyFont="1" applyFill="1" applyBorder="1" applyAlignment="1">
      <alignment horizontal="left"/>
    </xf>
    <xf numFmtId="0" fontId="36" fillId="0" borderId="0" xfId="0" applyFont="1"/>
    <xf numFmtId="0" fontId="36" fillId="0" borderId="0" xfId="0" applyFont="1" applyBorder="1"/>
    <xf numFmtId="164" fontId="37" fillId="0" borderId="1" xfId="0" applyNumberFormat="1" applyFont="1" applyBorder="1" applyAlignment="1">
      <alignment horizontal="left"/>
    </xf>
    <xf numFmtId="2" fontId="3" fillId="6" borderId="1" xfId="0" applyNumberFormat="1" applyFont="1" applyFill="1" applyBorder="1" applyAlignment="1">
      <alignment horizontal="left" vertical="center"/>
    </xf>
    <xf numFmtId="2" fontId="46" fillId="0" borderId="2" xfId="0" applyNumberFormat="1" applyFont="1" applyBorder="1" applyAlignment="1">
      <alignment horizontal="left" vertical="center"/>
    </xf>
    <xf numFmtId="2" fontId="46" fillId="6" borderId="2" xfId="0" applyNumberFormat="1" applyFont="1" applyFill="1" applyBorder="1" applyAlignment="1">
      <alignment horizontal="left" vertical="center"/>
    </xf>
    <xf numFmtId="2" fontId="46" fillId="0" borderId="1" xfId="0" applyNumberFormat="1" applyFont="1" applyBorder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11" fillId="0" borderId="1" xfId="0" applyNumberFormat="1" applyFont="1" applyBorder="1" applyAlignment="1">
      <alignment horizontal="left"/>
    </xf>
    <xf numFmtId="0" fontId="40" fillId="0" borderId="0" xfId="0" applyFont="1" applyBorder="1"/>
    <xf numFmtId="0" fontId="47" fillId="0" borderId="0" xfId="0" applyFont="1" applyAlignment="1">
      <alignment horizontal="left" vertical="center"/>
    </xf>
    <xf numFmtId="164" fontId="38" fillId="0" borderId="1" xfId="0" applyNumberFormat="1" applyFont="1" applyBorder="1" applyAlignment="1">
      <alignment horizontal="left"/>
    </xf>
    <xf numFmtId="2" fontId="20" fillId="6" borderId="1" xfId="0" applyNumberFormat="1" applyFont="1" applyFill="1" applyBorder="1" applyAlignment="1">
      <alignment horizontal="left" vertical="center"/>
    </xf>
    <xf numFmtId="0" fontId="48" fillId="0" borderId="0" xfId="0" applyFont="1"/>
    <xf numFmtId="0" fontId="3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3" fontId="1" fillId="0" borderId="1" xfId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43" fontId="8" fillId="0" borderId="1" xfId="1" quotePrefix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1" fillId="0" borderId="0" xfId="0" applyFont="1" applyAlignment="1">
      <alignment vertical="center"/>
    </xf>
    <xf numFmtId="0" fontId="51" fillId="0" borderId="1" xfId="0" applyFont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17" fillId="10" borderId="1" xfId="0" applyFont="1" applyFill="1" applyBorder="1" applyAlignment="1">
      <alignment horizontal="left" vertical="center"/>
    </xf>
    <xf numFmtId="0" fontId="16" fillId="10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43" fontId="2" fillId="10" borderId="2" xfId="1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43" fontId="0" fillId="2" borderId="0" xfId="0" applyNumberFormat="1" applyFill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2" borderId="0" xfId="0" applyFont="1" applyFill="1" applyBorder="1" applyAlignment="1"/>
    <xf numFmtId="0" fontId="1" fillId="2" borderId="0" xfId="0" applyFont="1" applyFill="1" applyAlignment="1">
      <alignment vertical="center" wrapText="1"/>
    </xf>
    <xf numFmtId="0" fontId="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43" fontId="1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2" fontId="1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43" fontId="11" fillId="0" borderId="0" xfId="1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3" fontId="16" fillId="0" borderId="0" xfId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vertical="center" wrapText="1"/>
    </xf>
    <xf numFmtId="0" fontId="12" fillId="11" borderId="1" xfId="0" applyFont="1" applyFill="1" applyBorder="1" applyAlignment="1">
      <alignment vertical="center"/>
    </xf>
    <xf numFmtId="43" fontId="1" fillId="11" borderId="1" xfId="1" applyFont="1" applyFill="1" applyBorder="1" applyAlignment="1">
      <alignment vertical="center"/>
    </xf>
    <xf numFmtId="0" fontId="1" fillId="11" borderId="2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3" fontId="1" fillId="0" borderId="1" xfId="1" quotePrefix="1" applyFont="1" applyBorder="1" applyAlignment="1">
      <alignment vertical="center"/>
    </xf>
    <xf numFmtId="43" fontId="0" fillId="0" borderId="0" xfId="0" applyNumberFormat="1"/>
    <xf numFmtId="0" fontId="12" fillId="0" borderId="7" xfId="0" applyFont="1" applyBorder="1" applyAlignment="1">
      <alignment vertical="center" wrapText="1"/>
    </xf>
    <xf numFmtId="43" fontId="52" fillId="0" borderId="1" xfId="1" applyFont="1" applyBorder="1" applyAlignment="1">
      <alignment vertical="center" wrapText="1"/>
    </xf>
    <xf numFmtId="43" fontId="1" fillId="0" borderId="1" xfId="1" applyFont="1" applyFill="1" applyBorder="1" applyAlignment="1">
      <alignment vertical="center"/>
    </xf>
    <xf numFmtId="0" fontId="1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33" fillId="0" borderId="0" xfId="0" applyFont="1"/>
    <xf numFmtId="0" fontId="8" fillId="0" borderId="1" xfId="0" applyFont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16" fillId="10" borderId="1" xfId="0" applyFont="1" applyFill="1" applyBorder="1" applyAlignment="1">
      <alignment vertical="center"/>
    </xf>
    <xf numFmtId="0" fontId="17" fillId="10" borderId="1" xfId="0" applyFont="1" applyFill="1" applyBorder="1" applyAlignment="1">
      <alignment horizontal="left" vertical="center" wrapText="1"/>
    </xf>
    <xf numFmtId="0" fontId="34" fillId="10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9" fillId="0" borderId="0" xfId="0" applyFont="1" applyBorder="1" applyAlignment="1">
      <alignment horizontal="center" vertical="center" wrapText="1"/>
    </xf>
    <xf numFmtId="0" fontId="53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4" fillId="0" borderId="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5" fillId="2" borderId="0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43" fontId="8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3" fontId="8" fillId="0" borderId="1" xfId="0" applyNumberFormat="1" applyFont="1" applyBorder="1" applyAlignment="1">
      <alignment horizontal="left" vertical="center"/>
    </xf>
    <xf numFmtId="0" fontId="56" fillId="2" borderId="0" xfId="0" applyFont="1" applyFill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5" fillId="11" borderId="1" xfId="0" applyFont="1" applyFill="1" applyBorder="1" applyAlignment="1">
      <alignment horizontal="left" vertical="center"/>
    </xf>
    <xf numFmtId="0" fontId="14" fillId="11" borderId="1" xfId="0" applyFont="1" applyFill="1" applyBorder="1" applyAlignment="1">
      <alignment horizontal="center" vertical="center"/>
    </xf>
    <xf numFmtId="43" fontId="8" fillId="11" borderId="1" xfId="1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51" fillId="0" borderId="1" xfId="0" applyFont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 vertical="center"/>
    </xf>
    <xf numFmtId="0" fontId="57" fillId="0" borderId="1" xfId="0" applyFont="1" applyBorder="1" applyAlignment="1">
      <alignment horizontal="left" vertical="center"/>
    </xf>
    <xf numFmtId="0" fontId="32" fillId="2" borderId="0" xfId="0" applyFont="1" applyFill="1" applyBorder="1" applyAlignment="1">
      <alignment horizontal="left" vertical="center"/>
    </xf>
    <xf numFmtId="0" fontId="14" fillId="11" borderId="1" xfId="0" applyFont="1" applyFill="1" applyBorder="1" applyAlignment="1">
      <alignment horizontal="left" vertical="center"/>
    </xf>
    <xf numFmtId="0" fontId="8" fillId="11" borderId="1" xfId="0" applyFont="1" applyFill="1" applyBorder="1" applyAlignment="1">
      <alignment vertical="center"/>
    </xf>
    <xf numFmtId="43" fontId="8" fillId="11" borderId="1" xfId="1" applyFont="1" applyFill="1" applyBorder="1" applyAlignment="1">
      <alignment vertical="center"/>
    </xf>
    <xf numFmtId="0" fontId="58" fillId="10" borderId="1" xfId="0" applyFont="1" applyFill="1" applyBorder="1" applyAlignment="1">
      <alignment horizontal="left" vertical="center"/>
    </xf>
    <xf numFmtId="0" fontId="54" fillId="10" borderId="1" xfId="0" applyFont="1" applyFill="1" applyBorder="1" applyAlignment="1">
      <alignment horizontal="left" vertical="center"/>
    </xf>
    <xf numFmtId="0" fontId="58" fillId="10" borderId="1" xfId="0" applyFont="1" applyFill="1" applyBorder="1" applyAlignment="1">
      <alignment horizontal="center" vertical="center"/>
    </xf>
    <xf numFmtId="43" fontId="9" fillId="10" borderId="2" xfId="1" applyFont="1" applyFill="1" applyBorder="1" applyAlignment="1">
      <alignment horizontal="left" vertical="center"/>
    </xf>
    <xf numFmtId="0" fontId="57" fillId="1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43" fontId="25" fillId="0" borderId="1" xfId="0" applyNumberFormat="1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left" vertical="center"/>
    </xf>
    <xf numFmtId="43" fontId="1" fillId="0" borderId="1" xfId="1" applyFont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43" fontId="8" fillId="0" borderId="1" xfId="1" applyFont="1" applyBorder="1" applyAlignment="1">
      <alignment horizontal="center" vertical="center"/>
    </xf>
    <xf numFmtId="0" fontId="12" fillId="7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43" fontId="1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12" borderId="1" xfId="0" applyFont="1" applyFill="1" applyBorder="1" applyAlignment="1">
      <alignment vertical="center"/>
    </xf>
    <xf numFmtId="0" fontId="11" fillId="12" borderId="1" xfId="0" applyFont="1" applyFill="1" applyBorder="1" applyAlignment="1">
      <alignment horizontal="center" vertical="center"/>
    </xf>
    <xf numFmtId="43" fontId="1" fillId="12" borderId="1" xfId="1" applyFont="1" applyFill="1" applyBorder="1" applyAlignment="1">
      <alignment horizontal="center" vertical="center"/>
    </xf>
    <xf numFmtId="43" fontId="2" fillId="10" borderId="1" xfId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1" fontId="3" fillId="2" borderId="1" xfId="0" applyNumberFormat="1" applyFont="1" applyFill="1" applyBorder="1"/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2" fontId="3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2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right" vertical="center" wrapText="1"/>
    </xf>
    <xf numFmtId="1" fontId="60" fillId="2" borderId="1" xfId="0" applyNumberFormat="1" applyFont="1" applyFill="1" applyBorder="1" applyAlignment="1">
      <alignment vertical="center"/>
    </xf>
    <xf numFmtId="0" fontId="61" fillId="2" borderId="1" xfId="0" applyFont="1" applyFill="1" applyBorder="1" applyAlignment="1">
      <alignment vertical="center"/>
    </xf>
    <xf numFmtId="43" fontId="0" fillId="2" borderId="1" xfId="0" applyNumberForma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vertical="center"/>
    </xf>
    <xf numFmtId="0" fontId="61" fillId="2" borderId="0" xfId="0" applyFont="1" applyFill="1" applyBorder="1" applyAlignment="1">
      <alignment vertical="center"/>
    </xf>
    <xf numFmtId="1" fontId="3" fillId="2" borderId="0" xfId="0" applyNumberFormat="1" applyFont="1" applyFill="1" applyBorder="1"/>
    <xf numFmtId="43" fontId="0" fillId="2" borderId="0" xfId="0" applyNumberForma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/>
    <xf numFmtId="0" fontId="62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vertical="center"/>
    </xf>
    <xf numFmtId="0" fontId="2" fillId="2" borderId="0" xfId="0" applyFont="1" applyFill="1"/>
    <xf numFmtId="0" fontId="17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3" fillId="0" borderId="0" xfId="0" applyFont="1"/>
    <xf numFmtId="0" fontId="63" fillId="0" borderId="1" xfId="0" applyFont="1" applyBorder="1" applyAlignment="1">
      <alignment wrapText="1"/>
    </xf>
    <xf numFmtId="0" fontId="63" fillId="0" borderId="1" xfId="0" applyFont="1" applyBorder="1"/>
    <xf numFmtId="2" fontId="63" fillId="0" borderId="1" xfId="0" applyNumberFormat="1" applyFont="1" applyBorder="1" applyAlignment="1">
      <alignment wrapText="1"/>
    </xf>
    <xf numFmtId="0" fontId="64" fillId="0" borderId="1" xfId="0" applyFont="1" applyBorder="1"/>
    <xf numFmtId="2" fontId="64" fillId="0" borderId="1" xfId="0" applyNumberFormat="1" applyFont="1" applyBorder="1"/>
    <xf numFmtId="0" fontId="64" fillId="0" borderId="0" xfId="0" applyFont="1"/>
    <xf numFmtId="0" fontId="64" fillId="14" borderId="1" xfId="0" applyFont="1" applyFill="1" applyBorder="1"/>
    <xf numFmtId="0" fontId="64" fillId="14" borderId="0" xfId="0" applyFont="1" applyFill="1"/>
    <xf numFmtId="0" fontId="64" fillId="0" borderId="1" xfId="0" applyFont="1" applyBorder="1" applyAlignment="1">
      <alignment wrapText="1"/>
    </xf>
    <xf numFmtId="2" fontId="63" fillId="0" borderId="1" xfId="0" applyNumberFormat="1" applyFont="1" applyBorder="1"/>
    <xf numFmtId="2" fontId="3" fillId="2" borderId="1" xfId="0" applyNumberFormat="1" applyFont="1" applyFill="1" applyBorder="1" applyAlignment="1">
      <alignment horizontal="left" vertical="center"/>
    </xf>
    <xf numFmtId="2" fontId="63" fillId="0" borderId="1" xfId="0" applyNumberFormat="1" applyFont="1" applyBorder="1" applyAlignment="1">
      <alignment horizontal="left"/>
    </xf>
    <xf numFmtId="0" fontId="31" fillId="13" borderId="2" xfId="0" applyFont="1" applyFill="1" applyBorder="1" applyAlignment="1">
      <alignment vertical="center"/>
    </xf>
    <xf numFmtId="0" fontId="63" fillId="7" borderId="1" xfId="0" applyFont="1" applyFill="1" applyBorder="1"/>
    <xf numFmtId="2" fontId="63" fillId="7" borderId="1" xfId="0" applyNumberFormat="1" applyFont="1" applyFill="1" applyBorder="1"/>
    <xf numFmtId="0" fontId="31" fillId="7" borderId="2" xfId="0" applyFont="1" applyFill="1" applyBorder="1" applyAlignment="1">
      <alignment vertical="center"/>
    </xf>
    <xf numFmtId="0" fontId="63" fillId="0" borderId="1" xfId="0" applyFont="1" applyBorder="1" applyAlignment="1">
      <alignment horizontal="center"/>
    </xf>
    <xf numFmtId="0" fontId="64" fillId="7" borderId="1" xfId="0" applyFont="1" applyFill="1" applyBorder="1"/>
    <xf numFmtId="0" fontId="64" fillId="7" borderId="1" xfId="0" applyFont="1" applyFill="1" applyBorder="1" applyAlignment="1">
      <alignment wrapText="1"/>
    </xf>
    <xf numFmtId="0" fontId="64" fillId="2" borderId="1" xfId="0" applyFont="1" applyFill="1" applyBorder="1"/>
    <xf numFmtId="0" fontId="63" fillId="2" borderId="1" xfId="0" applyFont="1" applyFill="1" applyBorder="1"/>
    <xf numFmtId="43" fontId="63" fillId="0" borderId="1" xfId="0" applyNumberFormat="1" applyFont="1" applyBorder="1"/>
    <xf numFmtId="2" fontId="64" fillId="7" borderId="1" xfId="0" applyNumberFormat="1" applyFont="1" applyFill="1" applyBorder="1"/>
    <xf numFmtId="2" fontId="64" fillId="2" borderId="1" xfId="0" applyNumberFormat="1" applyFont="1" applyFill="1" applyBorder="1"/>
    <xf numFmtId="0" fontId="64" fillId="3" borderId="1" xfId="0" applyFont="1" applyFill="1" applyBorder="1"/>
    <xf numFmtId="2" fontId="64" fillId="3" borderId="1" xfId="0" applyNumberFormat="1" applyFont="1" applyFill="1" applyBorder="1"/>
    <xf numFmtId="0" fontId="63" fillId="15" borderId="1" xfId="0" applyFont="1" applyFill="1" applyBorder="1"/>
    <xf numFmtId="0" fontId="64" fillId="15" borderId="1" xfId="0" applyFont="1" applyFill="1" applyBorder="1"/>
    <xf numFmtId="2" fontId="64" fillId="15" borderId="1" xfId="0" applyNumberFormat="1" applyFont="1" applyFill="1" applyBorder="1"/>
    <xf numFmtId="2" fontId="63" fillId="15" borderId="1" xfId="0" applyNumberFormat="1" applyFont="1" applyFill="1" applyBorder="1"/>
    <xf numFmtId="0" fontId="54" fillId="0" borderId="0" xfId="0" applyFont="1"/>
    <xf numFmtId="0" fontId="68" fillId="0" borderId="0" xfId="0" applyFont="1"/>
    <xf numFmtId="0" fontId="70" fillId="0" borderId="0" xfId="0" applyFont="1"/>
    <xf numFmtId="0" fontId="15" fillId="0" borderId="32" xfId="0" applyFont="1" applyBorder="1" applyAlignment="1">
      <alignment vertical="top" wrapText="1"/>
    </xf>
    <xf numFmtId="0" fontId="71" fillId="0" borderId="25" xfId="0" applyFont="1" applyBorder="1" applyAlignment="1">
      <alignment vertical="top" wrapText="1"/>
    </xf>
    <xf numFmtId="0" fontId="25" fillId="0" borderId="25" xfId="0" applyFont="1" applyBorder="1" applyAlignment="1">
      <alignment horizontal="center" vertical="top" wrapText="1"/>
    </xf>
    <xf numFmtId="0" fontId="25" fillId="0" borderId="39" xfId="0" applyFont="1" applyBorder="1" applyAlignment="1">
      <alignment horizontal="center" vertical="top" wrapText="1"/>
    </xf>
    <xf numFmtId="0" fontId="25" fillId="0" borderId="21" xfId="0" applyFont="1" applyBorder="1" applyAlignment="1">
      <alignment horizontal="center" vertical="top" wrapText="1"/>
    </xf>
    <xf numFmtId="43" fontId="25" fillId="0" borderId="25" xfId="1" applyFont="1" applyBorder="1" applyAlignment="1">
      <alignment horizontal="center" vertical="top" wrapText="1"/>
    </xf>
    <xf numFmtId="0" fontId="25" fillId="0" borderId="23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72" fillId="0" borderId="0" xfId="0" applyFont="1"/>
    <xf numFmtId="0" fontId="15" fillId="0" borderId="36" xfId="0" applyFont="1" applyBorder="1" applyAlignment="1">
      <alignment vertical="top" wrapText="1"/>
    </xf>
    <xf numFmtId="0" fontId="71" fillId="0" borderId="23" xfId="0" applyFont="1" applyBorder="1" applyAlignment="1">
      <alignment vertical="top" wrapText="1"/>
    </xf>
    <xf numFmtId="0" fontId="25" fillId="0" borderId="40" xfId="0" applyFont="1" applyBorder="1" applyAlignment="1">
      <alignment horizontal="center" vertical="top" wrapText="1"/>
    </xf>
    <xf numFmtId="0" fontId="73" fillId="0" borderId="34" xfId="0" applyFont="1" applyBorder="1" applyAlignment="1">
      <alignment horizontal="left" vertical="top" wrapText="1" indent="5"/>
    </xf>
    <xf numFmtId="0" fontId="66" fillId="0" borderId="23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23" xfId="0" applyFont="1" applyBorder="1" applyAlignment="1">
      <alignment horizontal="center" vertical="top" wrapText="1"/>
    </xf>
    <xf numFmtId="0" fontId="24" fillId="0" borderId="39" xfId="0" applyFont="1" applyBorder="1" applyAlignment="1">
      <alignment horizontal="center" vertical="top" wrapText="1"/>
    </xf>
    <xf numFmtId="43" fontId="24" fillId="0" borderId="39" xfId="1" applyFont="1" applyBorder="1" applyAlignment="1">
      <alignment horizontal="center" vertical="top" wrapText="1"/>
    </xf>
    <xf numFmtId="0" fontId="24" fillId="0" borderId="20" xfId="0" applyFont="1" applyBorder="1" applyAlignment="1">
      <alignment horizontal="center" vertical="top" wrapText="1"/>
    </xf>
    <xf numFmtId="0" fontId="24" fillId="0" borderId="41" xfId="0" applyFont="1" applyBorder="1" applyAlignment="1">
      <alignment horizontal="center" vertical="top" wrapText="1"/>
    </xf>
    <xf numFmtId="0" fontId="74" fillId="0" borderId="0" xfId="0" applyFont="1" applyAlignment="1">
      <alignment wrapText="1"/>
    </xf>
    <xf numFmtId="0" fontId="8" fillId="0" borderId="0" xfId="0" applyFont="1"/>
    <xf numFmtId="0" fontId="25" fillId="0" borderId="0" xfId="0" applyFont="1"/>
    <xf numFmtId="0" fontId="75" fillId="0" borderId="0" xfId="0" applyFont="1"/>
    <xf numFmtId="0" fontId="80" fillId="0" borderId="0" xfId="0" applyFont="1" applyAlignment="1"/>
    <xf numFmtId="0" fontId="81" fillId="0" borderId="1" xfId="0" applyFont="1" applyBorder="1" applyAlignment="1">
      <alignment horizontal="justify" vertical="top" wrapText="1"/>
    </xf>
    <xf numFmtId="1" fontId="82" fillId="0" borderId="1" xfId="0" applyNumberFormat="1" applyFont="1" applyBorder="1"/>
    <xf numFmtId="2" fontId="25" fillId="0" borderId="0" xfId="0" applyNumberFormat="1" applyFont="1"/>
    <xf numFmtId="2" fontId="83" fillId="0" borderId="1" xfId="0" applyNumberFormat="1" applyFont="1" applyBorder="1"/>
    <xf numFmtId="0" fontId="77" fillId="0" borderId="1" xfId="0" applyFont="1" applyBorder="1" applyAlignment="1">
      <alignment horizontal="justify" vertical="top" wrapText="1"/>
    </xf>
    <xf numFmtId="0" fontId="24" fillId="0" borderId="0" xfId="0" applyFont="1"/>
    <xf numFmtId="0" fontId="84" fillId="0" borderId="0" xfId="0" applyFont="1"/>
    <xf numFmtId="0" fontId="85" fillId="0" borderId="0" xfId="0" applyFont="1"/>
    <xf numFmtId="0" fontId="81" fillId="0" borderId="0" xfId="0" applyFont="1" applyAlignment="1"/>
    <xf numFmtId="0" fontId="77" fillId="0" borderId="0" xfId="0" applyFont="1" applyAlignment="1"/>
    <xf numFmtId="1" fontId="1" fillId="0" borderId="1" xfId="0" applyNumberFormat="1" applyFont="1" applyBorder="1"/>
    <xf numFmtId="0" fontId="87" fillId="0" borderId="0" xfId="0" applyFont="1"/>
    <xf numFmtId="0" fontId="88" fillId="0" borderId="0" xfId="0" applyFont="1" applyAlignment="1"/>
    <xf numFmtId="2" fontId="24" fillId="0" borderId="0" xfId="0" applyNumberFormat="1" applyFont="1"/>
    <xf numFmtId="2" fontId="87" fillId="0" borderId="0" xfId="0" applyNumberFormat="1" applyFont="1"/>
    <xf numFmtId="0" fontId="81" fillId="0" borderId="6" xfId="0" applyFont="1" applyBorder="1" applyAlignment="1">
      <alignment horizontal="justify" vertical="top" wrapText="1"/>
    </xf>
    <xf numFmtId="0" fontId="81" fillId="0" borderId="1" xfId="0" applyFont="1" applyBorder="1" applyAlignment="1">
      <alignment vertical="top" wrapText="1"/>
    </xf>
    <xf numFmtId="2" fontId="25" fillId="0" borderId="1" xfId="0" applyNumberFormat="1" applyFont="1" applyBorder="1"/>
    <xf numFmtId="1" fontId="1" fillId="0" borderId="1" xfId="0" applyNumberFormat="1" applyFont="1" applyBorder="1" applyAlignment="1">
      <alignment vertical="top"/>
    </xf>
    <xf numFmtId="1" fontId="1" fillId="0" borderId="0" xfId="0" applyNumberFormat="1" applyFont="1" applyBorder="1" applyAlignment="1">
      <alignment vertical="top"/>
    </xf>
    <xf numFmtId="2" fontId="1" fillId="0" borderId="0" xfId="0" applyNumberFormat="1" applyFont="1" applyBorder="1"/>
    <xf numFmtId="2" fontId="0" fillId="0" borderId="1" xfId="0" applyNumberFormat="1" applyBorder="1"/>
    <xf numFmtId="0" fontId="3" fillId="5" borderId="9" xfId="0" applyFont="1" applyFill="1" applyBorder="1" applyAlignment="1"/>
    <xf numFmtId="0" fontId="49" fillId="2" borderId="0" xfId="0" applyFont="1" applyFill="1" applyAlignment="1">
      <alignment horizontal="center"/>
    </xf>
    <xf numFmtId="0" fontId="39" fillId="0" borderId="0" xfId="0" applyFont="1" applyAlignment="1"/>
    <xf numFmtId="0" fontId="90" fillId="0" borderId="0" xfId="0" applyFont="1" applyAlignment="1">
      <alignment vertical="center"/>
    </xf>
    <xf numFmtId="0" fontId="41" fillId="0" borderId="0" xfId="0" applyFont="1" applyAlignment="1"/>
    <xf numFmtId="0" fontId="46" fillId="0" borderId="1" xfId="0" applyFont="1" applyBorder="1" applyAlignment="1">
      <alignment vertical="center" wrapText="1"/>
    </xf>
    <xf numFmtId="0" fontId="90" fillId="0" borderId="1" xfId="0" applyFont="1" applyBorder="1" applyAlignment="1">
      <alignment vertical="center"/>
    </xf>
    <xf numFmtId="0" fontId="91" fillId="0" borderId="0" xfId="0" applyFont="1" applyAlignment="1">
      <alignment vertical="center"/>
    </xf>
    <xf numFmtId="0" fontId="91" fillId="0" borderId="1" xfId="0" applyFont="1" applyBorder="1" applyAlignment="1">
      <alignment vertical="center"/>
    </xf>
    <xf numFmtId="0" fontId="92" fillId="0" borderId="0" xfId="0" applyFont="1"/>
    <xf numFmtId="0" fontId="90" fillId="0" borderId="1" xfId="0" applyFont="1" applyBorder="1"/>
    <xf numFmtId="0" fontId="90" fillId="0" borderId="0" xfId="0" applyFont="1"/>
    <xf numFmtId="2" fontId="90" fillId="0" borderId="1" xfId="0" applyNumberFormat="1" applyFont="1" applyBorder="1"/>
    <xf numFmtId="43" fontId="90" fillId="0" borderId="1" xfId="0" applyNumberFormat="1" applyFont="1" applyBorder="1"/>
    <xf numFmtId="0" fontId="90" fillId="15" borderId="1" xfId="0" applyFont="1" applyFill="1" applyBorder="1"/>
    <xf numFmtId="0" fontId="9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9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2" fontId="0" fillId="0" borderId="0" xfId="0" applyNumberFormat="1"/>
    <xf numFmtId="0" fontId="17" fillId="2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left" vertical="center" wrapText="1"/>
    </xf>
    <xf numFmtId="0" fontId="25" fillId="11" borderId="1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11" borderId="1" xfId="0" applyFont="1" applyFill="1" applyBorder="1" applyAlignment="1">
      <alignment vertical="center"/>
    </xf>
    <xf numFmtId="0" fontId="87" fillId="0" borderId="1" xfId="0" applyFont="1" applyBorder="1" applyAlignment="1">
      <alignment horizontal="left" vertical="center" wrapText="1"/>
    </xf>
    <xf numFmtId="0" fontId="87" fillId="0" borderId="1" xfId="0" applyFont="1" applyBorder="1" applyAlignment="1">
      <alignment horizontal="left" vertical="center"/>
    </xf>
    <xf numFmtId="0" fontId="94" fillId="10" borderId="1" xfId="0" applyFont="1" applyFill="1" applyBorder="1" applyAlignment="1">
      <alignment horizontal="left" vertical="center"/>
    </xf>
    <xf numFmtId="0" fontId="95" fillId="2" borderId="1" xfId="0" applyFont="1" applyFill="1" applyBorder="1" applyAlignment="1">
      <alignment horizontal="left" vertical="center"/>
    </xf>
    <xf numFmtId="0" fontId="95" fillId="2" borderId="1" xfId="0" applyFont="1" applyFill="1" applyBorder="1" applyAlignment="1">
      <alignment horizontal="center" vertical="center"/>
    </xf>
    <xf numFmtId="0" fontId="96" fillId="0" borderId="1" xfId="0" applyFont="1" applyBorder="1" applyAlignment="1">
      <alignment horizontal="center" vertical="center"/>
    </xf>
    <xf numFmtId="0" fontId="97" fillId="0" borderId="1" xfId="0" applyFont="1" applyBorder="1" applyAlignment="1">
      <alignment vertical="center"/>
    </xf>
    <xf numFmtId="0" fontId="96" fillId="2" borderId="1" xfId="0" applyFont="1" applyFill="1" applyBorder="1" applyAlignment="1">
      <alignment horizontal="center" vertical="center"/>
    </xf>
    <xf numFmtId="0" fontId="97" fillId="2" borderId="1" xfId="0" applyFont="1" applyFill="1" applyBorder="1" applyAlignment="1">
      <alignment vertical="center"/>
    </xf>
    <xf numFmtId="0" fontId="97" fillId="12" borderId="1" xfId="0" applyFont="1" applyFill="1" applyBorder="1" applyAlignment="1">
      <alignment vertical="center"/>
    </xf>
    <xf numFmtId="0" fontId="96" fillId="12" borderId="1" xfId="0" applyFont="1" applyFill="1" applyBorder="1" applyAlignment="1">
      <alignment horizontal="center" vertical="center"/>
    </xf>
    <xf numFmtId="0" fontId="97" fillId="0" borderId="1" xfId="0" applyFont="1" applyBorder="1" applyAlignment="1">
      <alignment vertical="center" wrapText="1"/>
    </xf>
    <xf numFmtId="0" fontId="98" fillId="0" borderId="1" xfId="0" applyFont="1" applyBorder="1" applyAlignment="1">
      <alignment vertical="center"/>
    </xf>
    <xf numFmtId="0" fontId="99" fillId="0" borderId="1" xfId="0" applyFont="1" applyBorder="1" applyAlignment="1">
      <alignment horizontal="center" vertical="center"/>
    </xf>
    <xf numFmtId="0" fontId="98" fillId="4" borderId="1" xfId="0" applyFont="1" applyFill="1" applyBorder="1" applyAlignment="1">
      <alignment vertical="center"/>
    </xf>
    <xf numFmtId="0" fontId="100" fillId="0" borderId="1" xfId="0" applyFont="1" applyBorder="1" applyAlignment="1">
      <alignment vertical="center"/>
    </xf>
    <xf numFmtId="0" fontId="101" fillId="0" borderId="1" xfId="0" applyFont="1" applyBorder="1" applyAlignment="1">
      <alignment horizontal="center" vertical="center"/>
    </xf>
    <xf numFmtId="0" fontId="98" fillId="0" borderId="1" xfId="0" applyFont="1" applyBorder="1" applyAlignment="1">
      <alignment vertical="center" wrapText="1"/>
    </xf>
    <xf numFmtId="0" fontId="98" fillId="7" borderId="1" xfId="0" applyFont="1" applyFill="1" applyBorder="1" applyAlignment="1">
      <alignment vertical="center" wrapText="1"/>
    </xf>
    <xf numFmtId="0" fontId="98" fillId="8" borderId="1" xfId="0" applyFont="1" applyFill="1" applyBorder="1" applyAlignment="1">
      <alignment vertical="center" wrapText="1"/>
    </xf>
    <xf numFmtId="0" fontId="98" fillId="0" borderId="1" xfId="0" applyFont="1" applyBorder="1" applyAlignment="1">
      <alignment horizontal="left" vertical="center" wrapText="1"/>
    </xf>
    <xf numFmtId="0" fontId="98" fillId="0" borderId="1" xfId="0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left" vertical="center" wrapText="1"/>
    </xf>
    <xf numFmtId="2" fontId="48" fillId="0" borderId="0" xfId="0" applyNumberFormat="1" applyFont="1"/>
    <xf numFmtId="2" fontId="25" fillId="0" borderId="1" xfId="0" applyNumberFormat="1" applyFont="1" applyBorder="1" applyAlignment="1">
      <alignment horizontal="left"/>
    </xf>
    <xf numFmtId="2" fontId="20" fillId="0" borderId="1" xfId="0" applyNumberFormat="1" applyFont="1" applyBorder="1" applyAlignment="1">
      <alignment horizontal="left"/>
    </xf>
    <xf numFmtId="0" fontId="63" fillId="0" borderId="1" xfId="0" applyFont="1" applyBorder="1" applyAlignment="1">
      <alignment horizontal="left" wrapText="1"/>
    </xf>
    <xf numFmtId="0" fontId="63" fillId="0" borderId="1" xfId="0" applyFont="1" applyBorder="1" applyAlignment="1">
      <alignment horizontal="left"/>
    </xf>
    <xf numFmtId="0" fontId="63" fillId="0" borderId="0" xfId="0" applyFont="1" applyAlignment="1">
      <alignment horizontal="left"/>
    </xf>
    <xf numFmtId="0" fontId="64" fillId="14" borderId="1" xfId="0" applyFont="1" applyFill="1" applyBorder="1" applyAlignment="1">
      <alignment horizontal="left"/>
    </xf>
    <xf numFmtId="2" fontId="47" fillId="0" borderId="1" xfId="0" applyNumberFormat="1" applyFont="1" applyBorder="1" applyAlignment="1">
      <alignment horizontal="left"/>
    </xf>
    <xf numFmtId="2" fontId="24" fillId="7" borderId="1" xfId="0" applyNumberFormat="1" applyFont="1" applyFill="1" applyBorder="1" applyAlignment="1">
      <alignment horizontal="left"/>
    </xf>
    <xf numFmtId="0" fontId="64" fillId="0" borderId="1" xfId="0" applyFont="1" applyBorder="1" applyAlignment="1">
      <alignment horizontal="left"/>
    </xf>
    <xf numFmtId="0" fontId="64" fillId="0" borderId="0" xfId="0" applyFont="1" applyAlignment="1">
      <alignment horizontal="left"/>
    </xf>
    <xf numFmtId="0" fontId="25" fillId="0" borderId="1" xfId="0" applyFont="1" applyBorder="1" applyAlignment="1">
      <alignment horizontal="left"/>
    </xf>
    <xf numFmtId="2" fontId="24" fillId="0" borderId="1" xfId="0" applyNumberFormat="1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14" borderId="1" xfId="0" applyFont="1" applyFill="1" applyBorder="1" applyAlignment="1">
      <alignment horizontal="left"/>
    </xf>
    <xf numFmtId="0" fontId="25" fillId="0" borderId="1" xfId="0" applyFont="1" applyBorder="1" applyAlignment="1">
      <alignment horizontal="left" wrapText="1"/>
    </xf>
    <xf numFmtId="2" fontId="24" fillId="14" borderId="1" xfId="0" applyNumberFormat="1" applyFont="1" applyFill="1" applyBorder="1" applyAlignment="1">
      <alignment horizontal="left"/>
    </xf>
    <xf numFmtId="0" fontId="64" fillId="14" borderId="0" xfId="0" applyFont="1" applyFill="1" applyAlignment="1">
      <alignment horizontal="left"/>
    </xf>
    <xf numFmtId="0" fontId="24" fillId="2" borderId="1" xfId="0" applyFont="1" applyFill="1" applyBorder="1" applyAlignment="1">
      <alignment horizontal="left"/>
    </xf>
    <xf numFmtId="0" fontId="64" fillId="2" borderId="1" xfId="0" applyFont="1" applyFill="1" applyBorder="1" applyAlignment="1">
      <alignment horizontal="left"/>
    </xf>
    <xf numFmtId="0" fontId="64" fillId="2" borderId="0" xfId="0" applyFont="1" applyFill="1" applyAlignment="1">
      <alignment horizontal="left"/>
    </xf>
    <xf numFmtId="0" fontId="24" fillId="2" borderId="0" xfId="0" applyFont="1" applyFill="1" applyBorder="1" applyAlignment="1">
      <alignment horizontal="left"/>
    </xf>
    <xf numFmtId="0" fontId="64" fillId="2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9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77" fillId="0" borderId="11" xfId="0" applyFont="1" applyBorder="1" applyAlignment="1">
      <alignment horizontal="center"/>
    </xf>
    <xf numFmtId="0" fontId="77" fillId="0" borderId="42" xfId="0" applyFont="1" applyBorder="1" applyAlignment="1">
      <alignment horizontal="center"/>
    </xf>
    <xf numFmtId="0" fontId="77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102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6" fillId="0" borderId="0" xfId="0" applyFont="1" applyAlignment="1">
      <alignment horizontal="center"/>
    </xf>
    <xf numFmtId="0" fontId="77" fillId="0" borderId="5" xfId="0" applyFont="1" applyBorder="1" applyAlignment="1">
      <alignment horizontal="center"/>
    </xf>
    <xf numFmtId="0" fontId="81" fillId="0" borderId="6" xfId="0" applyFont="1" applyBorder="1" applyAlignment="1">
      <alignment horizontal="center" vertical="top" wrapText="1"/>
    </xf>
    <xf numFmtId="0" fontId="81" fillId="0" borderId="7" xfId="0" applyFont="1" applyBorder="1" applyAlignment="1">
      <alignment horizontal="center" vertical="top" wrapText="1"/>
    </xf>
    <xf numFmtId="0" fontId="81" fillId="0" borderId="1" xfId="0" applyFont="1" applyBorder="1" applyAlignment="1">
      <alignment horizontal="center" vertical="top" wrapText="1"/>
    </xf>
    <xf numFmtId="0" fontId="81" fillId="0" borderId="8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77" fillId="0" borderId="14" xfId="0" applyFont="1" applyBorder="1" applyAlignment="1">
      <alignment horizontal="center"/>
    </xf>
    <xf numFmtId="0" fontId="81" fillId="0" borderId="1" xfId="0" applyFont="1" applyBorder="1" applyAlignment="1">
      <alignment horizontal="justify" vertical="top" wrapText="1"/>
    </xf>
    <xf numFmtId="0" fontId="77" fillId="0" borderId="43" xfId="0" applyFont="1" applyBorder="1" applyAlignment="1">
      <alignment horizontal="center"/>
    </xf>
    <xf numFmtId="0" fontId="65" fillId="7" borderId="1" xfId="0" applyFont="1" applyFill="1" applyBorder="1" applyAlignment="1">
      <alignment horizontal="center"/>
    </xf>
    <xf numFmtId="0" fontId="65" fillId="9" borderId="1" xfId="0" applyFont="1" applyFill="1" applyBorder="1" applyAlignment="1">
      <alignment horizontal="center"/>
    </xf>
    <xf numFmtId="0" fontId="89" fillId="0" borderId="0" xfId="0" applyFont="1" applyAlignment="1">
      <alignment horizontal="center"/>
    </xf>
    <xf numFmtId="0" fontId="65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43" fontId="1" fillId="0" borderId="6" xfId="0" applyNumberFormat="1" applyFont="1" applyBorder="1" applyAlignment="1">
      <alignment horizontal="center" vertical="center"/>
    </xf>
    <xf numFmtId="43" fontId="1" fillId="0" borderId="8" xfId="0" applyNumberFormat="1" applyFont="1" applyBorder="1" applyAlignment="1">
      <alignment horizontal="center" vertical="center"/>
    </xf>
    <xf numFmtId="43" fontId="1" fillId="0" borderId="7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6" fillId="0" borderId="6" xfId="0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36" fillId="0" borderId="6" xfId="0" applyFont="1" applyBorder="1" applyAlignment="1">
      <alignment horizontal="left" wrapText="1"/>
    </xf>
    <xf numFmtId="0" fontId="36" fillId="0" borderId="7" xfId="0" applyFont="1" applyBorder="1" applyAlignment="1">
      <alignment horizontal="left" wrapText="1"/>
    </xf>
    <xf numFmtId="0" fontId="43" fillId="0" borderId="1" xfId="0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43" fillId="0" borderId="4" xfId="0" applyFont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45" fillId="9" borderId="6" xfId="0" quotePrefix="1" applyFont="1" applyFill="1" applyBorder="1" applyAlignment="1">
      <alignment horizontal="left" vertical="center" wrapText="1"/>
    </xf>
    <xf numFmtId="0" fontId="45" fillId="9" borderId="7" xfId="0" quotePrefix="1" applyFont="1" applyFill="1" applyBorder="1" applyAlignment="1">
      <alignment horizontal="left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7" xfId="0" applyFont="1" applyBorder="1" applyAlignment="1">
      <alignment horizontal="left" vertical="center" wrapText="1"/>
    </xf>
    <xf numFmtId="0" fontId="49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9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9" fillId="2" borderId="0" xfId="0" applyFont="1" applyFill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2" fillId="2" borderId="10" xfId="0" applyFont="1" applyFill="1" applyBorder="1" applyAlignment="1">
      <alignment horizontal="center" vertical="center" wrapText="1"/>
    </xf>
    <xf numFmtId="0" fontId="62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69" fillId="0" borderId="31" xfId="0" applyFont="1" applyBorder="1" applyAlignment="1">
      <alignment vertical="top" wrapText="1"/>
    </xf>
    <xf numFmtId="0" fontId="69" fillId="0" borderId="38" xfId="0" applyFont="1" applyBorder="1" applyAlignment="1">
      <alignment vertical="top" wrapText="1"/>
    </xf>
    <xf numFmtId="0" fontId="69" fillId="0" borderId="29" xfId="0" applyFont="1" applyBorder="1" applyAlignment="1">
      <alignment vertical="top" wrapText="1"/>
    </xf>
    <xf numFmtId="0" fontId="69" fillId="0" borderId="36" xfId="0" applyFont="1" applyBorder="1" applyAlignment="1">
      <alignment vertical="top" wrapText="1"/>
    </xf>
    <xf numFmtId="0" fontId="91" fillId="0" borderId="0" xfId="0" applyFont="1" applyAlignment="1">
      <alignment horizontal="center" vertical="center"/>
    </xf>
    <xf numFmtId="0" fontId="69" fillId="0" borderId="12" xfId="0" applyFont="1" applyBorder="1" applyAlignment="1">
      <alignment horizontal="center" vertical="top" wrapText="1"/>
    </xf>
    <xf numFmtId="0" fontId="69" fillId="0" borderId="18" xfId="0" applyFont="1" applyBorder="1" applyAlignment="1">
      <alignment horizontal="center" vertical="top" wrapText="1"/>
    </xf>
    <xf numFmtId="0" fontId="69" fillId="0" borderId="32" xfId="0" applyFont="1" applyBorder="1" applyAlignment="1">
      <alignment horizontal="center" vertical="top" wrapText="1"/>
    </xf>
    <xf numFmtId="0" fontId="69" fillId="0" borderId="13" xfId="0" applyFont="1" applyBorder="1" applyAlignment="1">
      <alignment vertical="top" wrapText="1"/>
    </xf>
    <xf numFmtId="0" fontId="69" fillId="0" borderId="14" xfId="0" applyFont="1" applyBorder="1" applyAlignment="1">
      <alignment vertical="top" wrapText="1"/>
    </xf>
    <xf numFmtId="0" fontId="69" fillId="0" borderId="22" xfId="0" applyFont="1" applyBorder="1" applyAlignment="1">
      <alignment vertical="top" wrapText="1"/>
    </xf>
    <xf numFmtId="0" fontId="69" fillId="0" borderId="11" xfId="0" applyFont="1" applyBorder="1" applyAlignment="1">
      <alignment vertical="top" wrapText="1"/>
    </xf>
    <xf numFmtId="0" fontId="69" fillId="0" borderId="0" xfId="0" applyFont="1" applyBorder="1" applyAlignment="1">
      <alignment vertical="top" wrapText="1"/>
    </xf>
    <xf numFmtId="0" fontId="69" fillId="0" borderId="16" xfId="0" applyFont="1" applyBorder="1" applyAlignment="1">
      <alignment vertical="top" wrapText="1"/>
    </xf>
    <xf numFmtId="0" fontId="69" fillId="0" borderId="23" xfId="0" applyFont="1" applyBorder="1" applyAlignment="1">
      <alignment vertical="top" wrapText="1"/>
    </xf>
    <xf numFmtId="0" fontId="69" fillId="0" borderId="17" xfId="0" applyFont="1" applyBorder="1" applyAlignment="1">
      <alignment vertical="top" wrapText="1"/>
    </xf>
    <xf numFmtId="0" fontId="69" fillId="0" borderId="15" xfId="0" applyFont="1" applyBorder="1" applyAlignment="1">
      <alignment vertical="top" wrapText="1"/>
    </xf>
    <xf numFmtId="0" fontId="69" fillId="0" borderId="24" xfId="0" applyFont="1" applyBorder="1" applyAlignment="1">
      <alignment vertical="top" wrapText="1"/>
    </xf>
    <xf numFmtId="0" fontId="69" fillId="0" borderId="25" xfId="0" applyFont="1" applyBorder="1" applyAlignment="1">
      <alignment vertical="top" wrapText="1"/>
    </xf>
    <xf numFmtId="0" fontId="69" fillId="0" borderId="26" xfId="0" applyFont="1" applyBorder="1" applyAlignment="1">
      <alignment vertical="top" wrapText="1"/>
    </xf>
    <xf numFmtId="0" fontId="69" fillId="0" borderId="33" xfId="0" applyFont="1" applyBorder="1" applyAlignment="1">
      <alignment vertical="top" wrapText="1"/>
    </xf>
    <xf numFmtId="0" fontId="69" fillId="0" borderId="27" xfId="0" applyFont="1" applyBorder="1" applyAlignment="1">
      <alignment vertical="top" wrapText="1"/>
    </xf>
    <xf numFmtId="0" fontId="69" fillId="0" borderId="34" xfId="0" applyFont="1" applyBorder="1" applyAlignment="1">
      <alignment vertical="top" wrapText="1"/>
    </xf>
    <xf numFmtId="0" fontId="69" fillId="0" borderId="28" xfId="0" applyFont="1" applyBorder="1" applyAlignment="1">
      <alignment vertical="top" wrapText="1"/>
    </xf>
    <xf numFmtId="0" fontId="69" fillId="0" borderId="35" xfId="0" applyFont="1" applyBorder="1" applyAlignment="1">
      <alignment vertical="top" wrapText="1"/>
    </xf>
    <xf numFmtId="0" fontId="69" fillId="0" borderId="19" xfId="0" applyFont="1" applyBorder="1" applyAlignment="1">
      <alignment vertical="top" wrapText="1"/>
    </xf>
    <xf numFmtId="0" fontId="69" fillId="0" borderId="20" xfId="0" applyFont="1" applyBorder="1" applyAlignment="1">
      <alignment vertical="top" wrapText="1"/>
    </xf>
    <xf numFmtId="0" fontId="69" fillId="0" borderId="21" xfId="0" applyFont="1" applyBorder="1" applyAlignment="1">
      <alignment vertical="top" wrapText="1"/>
    </xf>
    <xf numFmtId="0" fontId="69" fillId="0" borderId="1" xfId="0" applyFont="1" applyBorder="1" applyAlignment="1">
      <alignment vertical="top" wrapText="1"/>
    </xf>
    <xf numFmtId="0" fontId="69" fillId="0" borderId="30" xfId="0" applyFont="1" applyBorder="1" applyAlignment="1">
      <alignment vertical="top" wrapText="1"/>
    </xf>
    <xf numFmtId="0" fontId="69" fillId="0" borderId="37" xfId="0" applyFont="1" applyBorder="1" applyAlignment="1">
      <alignment vertical="top" wrapText="1"/>
    </xf>
    <xf numFmtId="0" fontId="69" fillId="0" borderId="12" xfId="0" applyFont="1" applyBorder="1" applyAlignment="1">
      <alignment vertical="top" wrapText="1"/>
    </xf>
    <xf numFmtId="0" fontId="69" fillId="0" borderId="18" xfId="0" applyFont="1" applyBorder="1" applyAlignment="1">
      <alignment vertical="top" wrapText="1"/>
    </xf>
    <xf numFmtId="0" fontId="69" fillId="0" borderId="32" xfId="0" applyFont="1" applyBorder="1" applyAlignment="1">
      <alignment vertical="top" wrapText="1"/>
    </xf>
    <xf numFmtId="0" fontId="15" fillId="0" borderId="11" xfId="0" applyFont="1" applyBorder="1" applyAlignment="1">
      <alignment horizontal="center" vertical="center" wrapText="1"/>
    </xf>
    <xf numFmtId="0" fontId="66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90" fillId="0" borderId="0" xfId="0" applyFont="1" applyAlignment="1">
      <alignment horizontal="center" vertical="center"/>
    </xf>
    <xf numFmtId="0" fontId="90" fillId="0" borderId="1" xfId="0" applyFont="1" applyBorder="1" applyAlignment="1">
      <alignment horizontal="center" vertical="center"/>
    </xf>
    <xf numFmtId="0" fontId="91" fillId="0" borderId="2" xfId="0" applyFont="1" applyBorder="1" applyAlignment="1">
      <alignment horizontal="center" vertical="center"/>
    </xf>
    <xf numFmtId="0" fontId="91" fillId="0" borderId="3" xfId="0" applyFont="1" applyBorder="1" applyAlignment="1">
      <alignment horizontal="center" vertical="center"/>
    </xf>
    <xf numFmtId="0" fontId="91" fillId="0" borderId="1" xfId="0" applyFont="1" applyBorder="1" applyAlignment="1">
      <alignment horizontal="center" vertical="center"/>
    </xf>
    <xf numFmtId="0" fontId="90" fillId="0" borderId="2" xfId="0" applyFont="1" applyBorder="1" applyAlignment="1">
      <alignment horizontal="left"/>
    </xf>
    <xf numFmtId="0" fontId="90" fillId="0" borderId="4" xfId="0" applyFont="1" applyBorder="1" applyAlignment="1">
      <alignment horizontal="left"/>
    </xf>
    <xf numFmtId="0" fontId="90" fillId="0" borderId="3" xfId="0" applyFont="1" applyBorder="1" applyAlignment="1">
      <alignment horizontal="left"/>
    </xf>
    <xf numFmtId="0" fontId="90" fillId="0" borderId="1" xfId="0" applyFont="1" applyBorder="1"/>
    <xf numFmtId="0" fontId="90" fillId="0" borderId="0" xfId="0" applyFont="1" applyAlignment="1">
      <alignment horizontal="center"/>
    </xf>
    <xf numFmtId="0" fontId="90" fillId="0" borderId="1" xfId="0" applyFont="1" applyBorder="1" applyAlignment="1">
      <alignment horizontal="left"/>
    </xf>
    <xf numFmtId="0" fontId="92" fillId="0" borderId="0" xfId="0" applyFont="1" applyAlignment="1">
      <alignment horizontal="center"/>
    </xf>
    <xf numFmtId="0" fontId="90" fillId="0" borderId="2" xfId="0" applyFont="1" applyBorder="1" applyAlignment="1">
      <alignment horizontal="center"/>
    </xf>
    <xf numFmtId="0" fontId="90" fillId="0" borderId="3" xfId="0" applyFont="1" applyBorder="1" applyAlignment="1">
      <alignment horizontal="center"/>
    </xf>
    <xf numFmtId="0" fontId="49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showGridLines="0" topLeftCell="A16" workbookViewId="0">
      <selection activeCell="E26" sqref="E26"/>
    </sheetView>
  </sheetViews>
  <sheetFormatPr defaultColWidth="9.140625" defaultRowHeight="17.25"/>
  <cols>
    <col min="1" max="1" width="5.7109375" style="1" customWidth="1"/>
    <col min="2" max="2" width="39.28515625" style="1" customWidth="1"/>
    <col min="3" max="3" width="20.85546875" style="1" customWidth="1"/>
    <col min="4" max="4" width="5.85546875" style="1" customWidth="1"/>
    <col min="5" max="5" width="45.5703125" style="1" customWidth="1"/>
    <col min="6" max="6" width="19.42578125" style="1" customWidth="1"/>
    <col min="7" max="7" width="9.140625" style="1"/>
    <col min="8" max="8" width="18.28515625" style="1" customWidth="1"/>
    <col min="9" max="16384" width="9.140625" style="1"/>
  </cols>
  <sheetData>
    <row r="1" spans="1:6" ht="27.75">
      <c r="A1" s="508" t="s">
        <v>6</v>
      </c>
      <c r="B1" s="508"/>
      <c r="C1" s="508"/>
      <c r="D1" s="508"/>
      <c r="E1" s="508"/>
      <c r="F1" s="508"/>
    </row>
    <row r="2" spans="1:6" ht="27.75">
      <c r="A2" s="509" t="s">
        <v>7</v>
      </c>
      <c r="B2" s="508"/>
      <c r="C2" s="508"/>
      <c r="D2" s="508"/>
      <c r="E2" s="508"/>
      <c r="F2" s="508"/>
    </row>
    <row r="3" spans="1:6" ht="24.75">
      <c r="A3" s="510" t="s">
        <v>145</v>
      </c>
      <c r="B3" s="510"/>
      <c r="C3" s="510"/>
      <c r="D3" s="510"/>
      <c r="E3" s="510"/>
      <c r="F3" s="510"/>
    </row>
    <row r="4" spans="1:6">
      <c r="A4" s="2" t="s">
        <v>0</v>
      </c>
      <c r="B4" s="506" t="s">
        <v>8</v>
      </c>
      <c r="C4" s="507"/>
      <c r="D4" s="65"/>
      <c r="E4" s="506" t="s">
        <v>2</v>
      </c>
      <c r="F4" s="507"/>
    </row>
    <row r="5" spans="1:6">
      <c r="A5" s="2"/>
      <c r="B5" s="2" t="s">
        <v>9</v>
      </c>
      <c r="C5" s="2" t="s">
        <v>144</v>
      </c>
      <c r="D5" s="2" t="s">
        <v>0</v>
      </c>
      <c r="E5" s="2" t="s">
        <v>9</v>
      </c>
      <c r="F5" s="3" t="str">
        <f>C5</f>
        <v>/sd</v>
      </c>
    </row>
    <row r="6" spans="1:6">
      <c r="A6" s="2">
        <v>1</v>
      </c>
      <c r="B6" s="2" t="s">
        <v>125</v>
      </c>
      <c r="C6" s="60">
        <v>3736790.89</v>
      </c>
      <c r="D6" s="15">
        <v>1</v>
      </c>
      <c r="E6" s="2" t="s">
        <v>140</v>
      </c>
      <c r="F6" s="4">
        <v>4583805</v>
      </c>
    </row>
    <row r="7" spans="1:6">
      <c r="A7" s="2">
        <v>2</v>
      </c>
      <c r="B7" s="2" t="s">
        <v>139</v>
      </c>
      <c r="C7" s="60">
        <v>4600000</v>
      </c>
      <c r="D7" s="15">
        <v>2</v>
      </c>
      <c r="E7" s="2" t="s">
        <v>132</v>
      </c>
      <c r="F7" s="4">
        <f>C7-F6</f>
        <v>16195</v>
      </c>
    </row>
    <row r="8" spans="1:6">
      <c r="A8" s="2">
        <v>3</v>
      </c>
      <c r="B8" s="2" t="s">
        <v>13</v>
      </c>
      <c r="C8" s="60">
        <v>3043800</v>
      </c>
      <c r="D8" s="15">
        <v>3</v>
      </c>
      <c r="E8" s="2" t="s">
        <v>16</v>
      </c>
      <c r="F8" s="4">
        <v>2632708</v>
      </c>
    </row>
    <row r="9" spans="1:6">
      <c r="A9" s="2">
        <v>4</v>
      </c>
      <c r="B9" s="2" t="s">
        <v>127</v>
      </c>
      <c r="C9" s="60">
        <v>340000</v>
      </c>
      <c r="D9" s="15">
        <v>4</v>
      </c>
      <c r="E9" s="2" t="s">
        <v>135</v>
      </c>
      <c r="F9" s="4">
        <f>C8-F8</f>
        <v>411092</v>
      </c>
    </row>
    <row r="10" spans="1:6">
      <c r="A10" s="2">
        <v>5</v>
      </c>
      <c r="B10" s="2" t="s">
        <v>129</v>
      </c>
      <c r="C10" s="60">
        <v>36500</v>
      </c>
      <c r="D10" s="15">
        <v>5</v>
      </c>
      <c r="E10" s="2" t="s">
        <v>127</v>
      </c>
      <c r="F10" s="60">
        <v>340000</v>
      </c>
    </row>
    <row r="11" spans="1:6">
      <c r="A11" s="2">
        <v>6</v>
      </c>
      <c r="B11" s="2" t="s">
        <v>14</v>
      </c>
      <c r="C11" s="60">
        <f>6090400+4709750+5372898</f>
        <v>16173048</v>
      </c>
      <c r="D11" s="15">
        <v>6</v>
      </c>
      <c r="E11" s="2" t="s">
        <v>129</v>
      </c>
      <c r="F11" s="60">
        <v>36500</v>
      </c>
    </row>
    <row r="12" spans="1:6">
      <c r="A12" s="2">
        <v>7</v>
      </c>
      <c r="B12" s="5" t="s">
        <v>141</v>
      </c>
      <c r="C12" s="61">
        <v>31796000</v>
      </c>
      <c r="D12" s="15">
        <v>7</v>
      </c>
      <c r="E12" s="2" t="s">
        <v>17</v>
      </c>
      <c r="F12" s="4">
        <f>C11-1250</f>
        <v>16171798</v>
      </c>
    </row>
    <row r="13" spans="1:6">
      <c r="A13" s="2">
        <v>8</v>
      </c>
      <c r="B13" s="2" t="s">
        <v>126</v>
      </c>
      <c r="C13" s="60">
        <v>8743000</v>
      </c>
      <c r="D13" s="15">
        <v>8</v>
      </c>
      <c r="E13" s="2" t="s">
        <v>136</v>
      </c>
      <c r="F13" s="4">
        <f>C11-F12</f>
        <v>1250</v>
      </c>
    </row>
    <row r="14" spans="1:6">
      <c r="A14" s="2">
        <v>9</v>
      </c>
      <c r="B14" s="2" t="s">
        <v>109</v>
      </c>
      <c r="C14" s="60">
        <v>3671443.03</v>
      </c>
      <c r="D14" s="15">
        <v>9</v>
      </c>
      <c r="E14" s="5" t="s">
        <v>142</v>
      </c>
      <c r="F14" s="6">
        <v>25593631</v>
      </c>
    </row>
    <row r="15" spans="1:6" s="7" customFormat="1">
      <c r="A15" s="2">
        <v>10</v>
      </c>
      <c r="B15" s="2" t="s">
        <v>130</v>
      </c>
      <c r="C15" s="60">
        <v>100000</v>
      </c>
      <c r="D15" s="15">
        <v>10</v>
      </c>
      <c r="E15" s="2" t="s">
        <v>133</v>
      </c>
      <c r="F15" s="4">
        <f>C12-F14</f>
        <v>6202369</v>
      </c>
    </row>
    <row r="16" spans="1:6" s="7" customFormat="1">
      <c r="A16" s="2">
        <v>11</v>
      </c>
      <c r="B16" s="2" t="s">
        <v>128</v>
      </c>
      <c r="C16" s="60">
        <f>180000+80000</f>
        <v>260000</v>
      </c>
      <c r="D16" s="15">
        <v>11</v>
      </c>
      <c r="E16" s="2" t="str">
        <f>B13</f>
        <v>:yflgo ljsf; z'Ns</v>
      </c>
      <c r="F16" s="4">
        <v>7955375</v>
      </c>
    </row>
    <row r="17" spans="1:6">
      <c r="A17" s="2">
        <v>12</v>
      </c>
      <c r="B17" s="2" t="s">
        <v>108</v>
      </c>
      <c r="C17" s="60">
        <f>973243.01+322109.05+1688584</f>
        <v>2983936.06</v>
      </c>
      <c r="D17" s="15">
        <v>12</v>
      </c>
      <c r="E17" s="2" t="s">
        <v>134</v>
      </c>
      <c r="F17" s="4">
        <f>C13-F16</f>
        <v>787625</v>
      </c>
    </row>
    <row r="18" spans="1:6">
      <c r="A18" s="2">
        <v>13</v>
      </c>
      <c r="B18" s="2" t="s">
        <v>137</v>
      </c>
      <c r="C18" s="60">
        <f>G2.1.57!F17</f>
        <v>690658</v>
      </c>
      <c r="D18" s="15">
        <v>13</v>
      </c>
      <c r="E18" s="2" t="s">
        <v>143</v>
      </c>
      <c r="F18" s="4">
        <f>2467000+840000+497600</f>
        <v>3804600</v>
      </c>
    </row>
    <row r="19" spans="1:6">
      <c r="A19" s="2">
        <v>14</v>
      </c>
      <c r="B19" s="2" t="s">
        <v>138</v>
      </c>
      <c r="C19" s="60">
        <f>G2.2.53!F11+G2.2.53!F12</f>
        <v>2464627</v>
      </c>
      <c r="D19" s="15">
        <v>14</v>
      </c>
      <c r="E19" s="2" t="s">
        <v>18</v>
      </c>
      <c r="F19" s="4">
        <f>1645000+560000</f>
        <v>2205000</v>
      </c>
    </row>
    <row r="20" spans="1:6">
      <c r="A20" s="2"/>
      <c r="B20" s="2"/>
      <c r="C20" s="2"/>
      <c r="D20" s="15">
        <v>15</v>
      </c>
      <c r="E20" s="2" t="s">
        <v>110</v>
      </c>
      <c r="F20" s="4">
        <f>924581.01+2269110.53+322109.05</f>
        <v>3515800.59</v>
      </c>
    </row>
    <row r="21" spans="1:6">
      <c r="A21" s="2"/>
      <c r="B21" s="2"/>
      <c r="C21" s="2"/>
      <c r="D21" s="15">
        <v>16</v>
      </c>
      <c r="E21" s="2" t="s">
        <v>131</v>
      </c>
      <c r="F21" s="4">
        <v>48662</v>
      </c>
    </row>
    <row r="22" spans="1:6">
      <c r="A22" s="2"/>
      <c r="B22" s="2"/>
      <c r="C22" s="2"/>
      <c r="D22" s="15">
        <v>17</v>
      </c>
      <c r="E22" s="2" t="s">
        <v>111</v>
      </c>
      <c r="F22" s="4">
        <f>C16</f>
        <v>260000</v>
      </c>
    </row>
    <row r="23" spans="1:6">
      <c r="A23" s="2"/>
      <c r="B23" s="2"/>
      <c r="C23" s="2"/>
      <c r="D23" s="15">
        <v>18</v>
      </c>
      <c r="E23" s="2" t="s">
        <v>12</v>
      </c>
      <c r="F23" s="4">
        <v>918107.39</v>
      </c>
    </row>
    <row r="24" spans="1:6">
      <c r="A24" s="2"/>
      <c r="B24" s="2"/>
      <c r="C24" s="2"/>
      <c r="D24" s="15">
        <v>19</v>
      </c>
      <c r="E24" s="2" t="s">
        <v>137</v>
      </c>
      <c r="F24" s="271">
        <f>G2.1.57!F17</f>
        <v>690658</v>
      </c>
    </row>
    <row r="25" spans="1:6">
      <c r="A25" s="2"/>
      <c r="B25" s="2"/>
      <c r="C25" s="2"/>
      <c r="D25" s="15">
        <v>20</v>
      </c>
      <c r="E25" s="2" t="s">
        <v>138</v>
      </c>
      <c r="F25" s="271">
        <f>G2.2.53!F11+G2.2.53!F12</f>
        <v>2464627</v>
      </c>
    </row>
    <row r="26" spans="1:6">
      <c r="A26" s="2"/>
      <c r="B26" s="2"/>
      <c r="C26" s="2"/>
      <c r="D26" s="15"/>
      <c r="E26" s="9"/>
      <c r="F26" s="10"/>
    </row>
    <row r="27" spans="1:6">
      <c r="A27" s="2"/>
      <c r="B27" s="9" t="s">
        <v>5</v>
      </c>
      <c r="C27" s="62">
        <f>SUM(C6:C26)</f>
        <v>78639802.980000004</v>
      </c>
      <c r="D27" s="15"/>
      <c r="E27" s="9" t="s">
        <v>15</v>
      </c>
      <c r="F27" s="10">
        <f>SUM(F6:F26)</f>
        <v>78639802.980000004</v>
      </c>
    </row>
    <row r="28" spans="1:6">
      <c r="C28" s="8"/>
      <c r="D28" s="8"/>
    </row>
    <row r="30" spans="1:6">
      <c r="B30" s="1" t="s">
        <v>206</v>
      </c>
      <c r="E30" s="1" t="s">
        <v>207</v>
      </c>
    </row>
  </sheetData>
  <mergeCells count="5">
    <mergeCell ref="B4:C4"/>
    <mergeCell ref="E4:F4"/>
    <mergeCell ref="A1:F1"/>
    <mergeCell ref="A2:F2"/>
    <mergeCell ref="A3:F3"/>
  </mergeCells>
  <pageMargins left="0.24" right="0.16" top="0.41" bottom="0.31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0"/>
  <sheetViews>
    <sheetView topLeftCell="A22" workbookViewId="0">
      <selection activeCell="A33" sqref="A33:XFD33"/>
    </sheetView>
  </sheetViews>
  <sheetFormatPr defaultColWidth="9.140625" defaultRowHeight="17.25"/>
  <cols>
    <col min="1" max="1" width="5.28515625" style="1" bestFit="1" customWidth="1"/>
    <col min="2" max="2" width="33.28515625" style="1" customWidth="1"/>
    <col min="3" max="3" width="25.140625" style="1" customWidth="1"/>
    <col min="4" max="4" width="10.42578125" style="1" customWidth="1"/>
    <col min="5" max="5" width="47.42578125" style="1" customWidth="1"/>
    <col min="6" max="6" width="26" style="1" customWidth="1"/>
    <col min="7" max="16384" width="9.140625" style="1"/>
  </cols>
  <sheetData>
    <row r="1" spans="1:6" s="17" customFormat="1" ht="24.75">
      <c r="A1" s="521" t="s">
        <v>57</v>
      </c>
      <c r="B1" s="521"/>
      <c r="C1" s="521"/>
      <c r="D1" s="521"/>
      <c r="E1" s="521"/>
      <c r="F1" s="521"/>
    </row>
    <row r="2" spans="1:6" s="28" customFormat="1" ht="22.5">
      <c r="A2" s="539" t="s">
        <v>205</v>
      </c>
      <c r="B2" s="539"/>
      <c r="C2" s="539"/>
      <c r="D2" s="539"/>
      <c r="E2" s="539"/>
      <c r="F2" s="539"/>
    </row>
    <row r="3" spans="1:6" s="19" customFormat="1" ht="22.5">
      <c r="A3" s="523" t="s">
        <v>29</v>
      </c>
      <c r="B3" s="540" t="s">
        <v>8</v>
      </c>
      <c r="C3" s="540"/>
      <c r="D3" s="540" t="s">
        <v>30</v>
      </c>
      <c r="E3" s="540"/>
      <c r="F3" s="540"/>
    </row>
    <row r="4" spans="1:6" s="19" customFormat="1">
      <c r="A4" s="523"/>
      <c r="B4" s="13" t="s">
        <v>32</v>
      </c>
      <c r="C4" s="13" t="s">
        <v>10</v>
      </c>
      <c r="D4" s="13" t="s">
        <v>29</v>
      </c>
      <c r="E4" s="13" t="s">
        <v>32</v>
      </c>
      <c r="F4" s="13" t="s">
        <v>11</v>
      </c>
    </row>
    <row r="5" spans="1:6" s="27" customFormat="1" ht="20.100000000000001" customHeight="1">
      <c r="A5" s="26">
        <v>1</v>
      </c>
      <c r="B5" s="103" t="s">
        <v>141</v>
      </c>
      <c r="C5" s="21">
        <f>G2.2.53!C6</f>
        <v>31796000</v>
      </c>
      <c r="D5" s="26">
        <v>1</v>
      </c>
      <c r="E5" s="68" t="s">
        <v>58</v>
      </c>
      <c r="F5" s="108">
        <v>159304</v>
      </c>
    </row>
    <row r="6" spans="1:6" s="27" customFormat="1" ht="20.100000000000001" customHeight="1">
      <c r="A6" s="26"/>
      <c r="B6" s="104"/>
      <c r="C6" s="29"/>
      <c r="D6" s="26">
        <v>2</v>
      </c>
      <c r="E6" s="68" t="s">
        <v>186</v>
      </c>
      <c r="F6" s="108">
        <v>2180048</v>
      </c>
    </row>
    <row r="7" spans="1:6" s="27" customFormat="1" ht="20.100000000000001" customHeight="1">
      <c r="A7" s="26"/>
      <c r="B7" s="104"/>
      <c r="C7" s="29"/>
      <c r="D7" s="26">
        <v>3</v>
      </c>
      <c r="E7" s="68" t="s">
        <v>187</v>
      </c>
      <c r="F7" s="108">
        <v>1101594</v>
      </c>
    </row>
    <row r="8" spans="1:6" ht="20.100000000000001" customHeight="1">
      <c r="A8" s="26"/>
      <c r="B8" s="104"/>
      <c r="C8" s="29"/>
      <c r="D8" s="26">
        <v>4</v>
      </c>
      <c r="E8" s="68" t="s">
        <v>188</v>
      </c>
      <c r="F8" s="108">
        <v>1849052</v>
      </c>
    </row>
    <row r="9" spans="1:6" ht="20.100000000000001" customHeight="1">
      <c r="A9" s="26"/>
      <c r="B9" s="104"/>
      <c r="C9" s="29"/>
      <c r="D9" s="26">
        <v>5</v>
      </c>
      <c r="E9" s="68" t="s">
        <v>192</v>
      </c>
      <c r="F9" s="109">
        <v>598280</v>
      </c>
    </row>
    <row r="10" spans="1:6" ht="20.100000000000001" customHeight="1">
      <c r="A10" s="26"/>
      <c r="B10" s="104"/>
      <c r="C10" s="29"/>
      <c r="D10" s="26">
        <v>6</v>
      </c>
      <c r="E10" s="420" t="s">
        <v>189</v>
      </c>
      <c r="F10" s="108">
        <v>2189328</v>
      </c>
    </row>
    <row r="11" spans="1:6" ht="20.100000000000001" customHeight="1">
      <c r="A11" s="26"/>
      <c r="B11" s="104"/>
      <c r="C11" s="29"/>
      <c r="D11" s="26">
        <v>7</v>
      </c>
      <c r="E11" s="420" t="s">
        <v>190</v>
      </c>
      <c r="F11" s="108">
        <v>3263895</v>
      </c>
    </row>
    <row r="12" spans="1:6" ht="20.100000000000001" customHeight="1">
      <c r="A12" s="26"/>
      <c r="B12" s="104"/>
      <c r="C12" s="29"/>
      <c r="D12" s="26">
        <v>8</v>
      </c>
      <c r="E12" s="68" t="s">
        <v>191</v>
      </c>
      <c r="F12" s="108">
        <v>5335149</v>
      </c>
    </row>
    <row r="13" spans="1:6" ht="20.100000000000001" customHeight="1">
      <c r="A13" s="26"/>
      <c r="B13" s="104"/>
      <c r="C13" s="29"/>
      <c r="D13" s="26">
        <v>9</v>
      </c>
      <c r="E13" s="68" t="s">
        <v>193</v>
      </c>
      <c r="F13" s="108">
        <v>8916981</v>
      </c>
    </row>
    <row r="14" spans="1:6" ht="20.100000000000001" customHeight="1">
      <c r="A14" s="26"/>
      <c r="B14" s="104"/>
      <c r="C14" s="29"/>
      <c r="D14" s="26">
        <v>10</v>
      </c>
      <c r="E14" s="103" t="s">
        <v>4</v>
      </c>
      <c r="F14" s="16">
        <v>6202369</v>
      </c>
    </row>
    <row r="15" spans="1:6" ht="20.100000000000001" customHeight="1">
      <c r="A15" s="18">
        <v>1</v>
      </c>
      <c r="B15" s="103" t="s">
        <v>59</v>
      </c>
      <c r="C15" s="100">
        <f>SUM(C5:C13)</f>
        <v>31796000</v>
      </c>
      <c r="D15" s="18"/>
      <c r="E15" s="103" t="s">
        <v>59</v>
      </c>
      <c r="F15" s="101">
        <f>SUM(F5:F14)</f>
        <v>31796000</v>
      </c>
    </row>
    <row r="16" spans="1:6" s="22" customFormat="1" ht="20.100000000000001" customHeight="1">
      <c r="A16" s="20"/>
      <c r="B16" s="55" t="s">
        <v>194</v>
      </c>
      <c r="C16" s="9"/>
      <c r="D16" s="20"/>
      <c r="E16" s="55" t="s">
        <v>60</v>
      </c>
      <c r="F16" s="10"/>
    </row>
    <row r="17" spans="1:6" s="27" customFormat="1" ht="20.100000000000001" customHeight="1">
      <c r="A17" s="26">
        <v>1</v>
      </c>
      <c r="B17" s="53" t="s">
        <v>154</v>
      </c>
      <c r="C17" s="6">
        <v>8743000</v>
      </c>
      <c r="D17" s="26">
        <v>1</v>
      </c>
      <c r="E17" s="56" t="s">
        <v>195</v>
      </c>
      <c r="F17" s="4">
        <f>G2.2.53!F8</f>
        <v>7955375</v>
      </c>
    </row>
    <row r="18" spans="1:6" s="27" customFormat="1" ht="20.100000000000001" customHeight="1">
      <c r="A18" s="26"/>
      <c r="B18" s="57"/>
      <c r="C18" s="6"/>
      <c r="D18" s="26">
        <v>2</v>
      </c>
      <c r="E18" s="53" t="str">
        <f>E14</f>
        <v>sf]=n]=lg=sf= lkmtf{</v>
      </c>
      <c r="F18" s="4">
        <f>C17-F17</f>
        <v>787625</v>
      </c>
    </row>
    <row r="19" spans="1:6" s="22" customFormat="1" ht="20.100000000000001" customHeight="1">
      <c r="A19" s="20"/>
      <c r="B19" s="106" t="s">
        <v>1</v>
      </c>
      <c r="C19" s="101">
        <f>SUM(C17:C18)</f>
        <v>8743000</v>
      </c>
      <c r="D19" s="20"/>
      <c r="E19" s="107" t="s">
        <v>1</v>
      </c>
      <c r="F19" s="101">
        <f>SUM(F17:F18)</f>
        <v>8743000</v>
      </c>
    </row>
    <row r="20" spans="1:6" s="27" customFormat="1" ht="20.100000000000001" customHeight="1">
      <c r="A20" s="26">
        <v>1</v>
      </c>
      <c r="B20" s="44" t="s">
        <v>196</v>
      </c>
      <c r="C20" s="6">
        <f>G2.2.53!C8</f>
        <v>2205000</v>
      </c>
      <c r="D20" s="26">
        <v>1</v>
      </c>
      <c r="E20" s="53" t="s">
        <v>197</v>
      </c>
      <c r="F20" s="4">
        <v>86663</v>
      </c>
    </row>
    <row r="21" spans="1:6" s="27" customFormat="1" ht="20.100000000000001" customHeight="1">
      <c r="A21" s="26">
        <v>2</v>
      </c>
      <c r="B21" s="44" t="str">
        <f>G2.2.53!B9</f>
        <v>pkef]Qmf Doflrª</v>
      </c>
      <c r="C21" s="6">
        <f>G2.2.53!C9</f>
        <v>674675</v>
      </c>
      <c r="D21" s="26">
        <v>2</v>
      </c>
      <c r="E21" s="53" t="s">
        <v>198</v>
      </c>
      <c r="F21" s="4">
        <v>65540</v>
      </c>
    </row>
    <row r="22" spans="1:6" s="27" customFormat="1" ht="20.100000000000001" customHeight="1">
      <c r="A22" s="26"/>
      <c r="B22" s="44"/>
      <c r="C22" s="6"/>
      <c r="D22" s="59">
        <v>3</v>
      </c>
      <c r="E22" s="53" t="s">
        <v>199</v>
      </c>
      <c r="F22" s="4">
        <v>33750</v>
      </c>
    </row>
    <row r="23" spans="1:6" s="27" customFormat="1" ht="20.100000000000001" customHeight="1">
      <c r="A23" s="26"/>
      <c r="B23" s="52"/>
      <c r="C23" s="4"/>
      <c r="D23" s="59">
        <v>4</v>
      </c>
      <c r="E23" s="53" t="s">
        <v>200</v>
      </c>
      <c r="F23" s="4">
        <v>30000</v>
      </c>
    </row>
    <row r="24" spans="1:6" s="27" customFormat="1" ht="20.100000000000001" customHeight="1">
      <c r="A24" s="26"/>
      <c r="B24" s="105"/>
      <c r="C24" s="4"/>
      <c r="D24" s="59">
        <v>5</v>
      </c>
      <c r="E24" s="56" t="s">
        <v>201</v>
      </c>
      <c r="F24" s="4">
        <v>49000</v>
      </c>
    </row>
    <row r="25" spans="1:6" s="27" customFormat="1" ht="20.100000000000001" customHeight="1">
      <c r="A25" s="26"/>
      <c r="B25" s="52"/>
      <c r="C25" s="4"/>
      <c r="D25" s="59">
        <v>6</v>
      </c>
      <c r="E25" s="53" t="s">
        <v>202</v>
      </c>
      <c r="F25" s="4">
        <v>25000</v>
      </c>
    </row>
    <row r="26" spans="1:6" s="27" customFormat="1" ht="20.100000000000001" customHeight="1">
      <c r="A26" s="26"/>
      <c r="B26" s="52"/>
      <c r="C26" s="4"/>
      <c r="D26" s="59">
        <v>7</v>
      </c>
      <c r="E26" s="53" t="s">
        <v>204</v>
      </c>
      <c r="F26" s="4">
        <v>35270</v>
      </c>
    </row>
    <row r="27" spans="1:6" s="27" customFormat="1" ht="20.100000000000001" customHeight="1">
      <c r="A27" s="26"/>
      <c r="B27" s="52"/>
      <c r="C27" s="4"/>
      <c r="D27" s="26">
        <v>8</v>
      </c>
      <c r="E27" s="55" t="s">
        <v>61</v>
      </c>
      <c r="F27" s="4">
        <f>G2.2.53!F11+G2.2.53!F12</f>
        <v>2464627</v>
      </c>
    </row>
    <row r="28" spans="1:6" s="22" customFormat="1" ht="20.100000000000001" customHeight="1">
      <c r="A28" s="20"/>
      <c r="B28" s="54" t="s">
        <v>1</v>
      </c>
      <c r="C28" s="101">
        <f>SUM(C20:C27)</f>
        <v>2879675</v>
      </c>
      <c r="D28" s="20"/>
      <c r="E28" s="69" t="s">
        <v>1</v>
      </c>
      <c r="F28" s="102">
        <f>SUM(F20:F27)</f>
        <v>2789850</v>
      </c>
    </row>
    <row r="29" spans="1:6" s="22" customFormat="1" ht="20.100000000000001" customHeight="1">
      <c r="A29" s="20"/>
      <c r="B29" s="54" t="s">
        <v>120</v>
      </c>
      <c r="C29" s="10">
        <f>C28+C19+C15</f>
        <v>43418675</v>
      </c>
      <c r="D29" s="20"/>
      <c r="E29" s="55" t="str">
        <f>B29</f>
        <v>s'n hDdf</v>
      </c>
      <c r="F29" s="10">
        <f>F28+F19+F15</f>
        <v>43328850</v>
      </c>
    </row>
    <row r="30" spans="1:6" ht="20.100000000000001" customHeight="1"/>
  </sheetData>
  <mergeCells count="5">
    <mergeCell ref="A1:F1"/>
    <mergeCell ref="A2:F2"/>
    <mergeCell ref="A3:A4"/>
    <mergeCell ref="B3:C3"/>
    <mergeCell ref="D3:F3"/>
  </mergeCells>
  <pageMargins left="0.7" right="0.7" top="0.26" bottom="0.21" header="0.2" footer="0.2"/>
  <pageSetup paperSize="9" scale="8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F9" sqref="F9"/>
    </sheetView>
  </sheetViews>
  <sheetFormatPr defaultColWidth="9.140625" defaultRowHeight="17.25"/>
  <cols>
    <col min="1" max="1" width="5.7109375" style="1" customWidth="1"/>
    <col min="2" max="2" width="34" style="1" customWidth="1"/>
    <col min="3" max="3" width="19.5703125" style="1" customWidth="1"/>
    <col min="4" max="4" width="5.85546875" style="1" customWidth="1"/>
    <col min="5" max="5" width="45.5703125" style="1" customWidth="1"/>
    <col min="6" max="6" width="19.42578125" style="1" customWidth="1"/>
    <col min="7" max="16384" width="9.140625" style="1"/>
  </cols>
  <sheetData>
    <row r="1" spans="1:6" ht="27.75">
      <c r="A1" s="508" t="s">
        <v>6</v>
      </c>
      <c r="B1" s="508"/>
      <c r="C1" s="508"/>
      <c r="D1" s="508"/>
      <c r="E1" s="508"/>
      <c r="F1" s="508"/>
    </row>
    <row r="2" spans="1:6" ht="27.75">
      <c r="A2" s="508" t="s">
        <v>25</v>
      </c>
      <c r="B2" s="508"/>
      <c r="C2" s="508"/>
      <c r="D2" s="508"/>
      <c r="E2" s="508"/>
      <c r="F2" s="508"/>
    </row>
    <row r="3" spans="1:6" ht="24.75">
      <c r="A3" s="510" t="s">
        <v>145</v>
      </c>
      <c r="B3" s="510"/>
      <c r="C3" s="510"/>
      <c r="D3" s="510"/>
      <c r="E3" s="510"/>
      <c r="F3" s="510"/>
    </row>
    <row r="4" spans="1:6">
      <c r="A4" s="2" t="s">
        <v>0</v>
      </c>
      <c r="B4" s="515" t="s">
        <v>8</v>
      </c>
      <c r="C4" s="516"/>
      <c r="D4" s="14"/>
      <c r="E4" s="515" t="s">
        <v>2</v>
      </c>
      <c r="F4" s="516"/>
    </row>
    <row r="5" spans="1:6">
      <c r="A5" s="2"/>
      <c r="B5" s="2" t="s">
        <v>9</v>
      </c>
      <c r="C5" s="2" t="s">
        <v>10</v>
      </c>
      <c r="D5" s="2" t="s">
        <v>0</v>
      </c>
      <c r="E5" s="2" t="s">
        <v>9</v>
      </c>
      <c r="F5" s="3" t="s">
        <v>11</v>
      </c>
    </row>
    <row r="6" spans="1:6">
      <c r="A6" s="2">
        <v>1</v>
      </c>
      <c r="B6" s="5" t="s">
        <v>26</v>
      </c>
      <c r="C6" s="6">
        <v>1369291.58</v>
      </c>
      <c r="D6" s="15">
        <v>1</v>
      </c>
      <c r="E6" s="2" t="s">
        <v>208</v>
      </c>
      <c r="F6" s="4">
        <f>C9</f>
        <v>4304565.6399999997</v>
      </c>
    </row>
    <row r="7" spans="1:6">
      <c r="A7" s="2">
        <v>2</v>
      </c>
      <c r="B7" s="2" t="s">
        <v>27</v>
      </c>
      <c r="C7" s="4">
        <v>2613165.0099999998</v>
      </c>
      <c r="D7" s="15"/>
      <c r="E7" s="2"/>
      <c r="F7" s="4"/>
    </row>
    <row r="8" spans="1:6">
      <c r="A8" s="2">
        <v>3</v>
      </c>
      <c r="B8" s="2" t="str">
        <f>B7</f>
        <v>dfnkf]t /fhZj jf*kmf*jf^ k|fKt</v>
      </c>
      <c r="C8" s="4">
        <v>322109.05</v>
      </c>
      <c r="D8" s="10"/>
      <c r="E8" s="9"/>
      <c r="F8" s="10"/>
    </row>
    <row r="9" spans="1:6" s="11" customFormat="1">
      <c r="A9" s="9"/>
      <c r="B9" s="9" t="s">
        <v>5</v>
      </c>
      <c r="C9" s="10">
        <f>SUM(C6:C8)</f>
        <v>4304565.6399999997</v>
      </c>
      <c r="D9" s="10"/>
      <c r="E9" s="9" t="s">
        <v>15</v>
      </c>
      <c r="F9" s="10">
        <f>SUM(F6:F8)</f>
        <v>4304565.6399999997</v>
      </c>
    </row>
    <row r="10" spans="1:6">
      <c r="C10" s="8"/>
      <c r="D10" s="8"/>
      <c r="E10" s="8"/>
      <c r="F10" s="8"/>
    </row>
    <row r="11" spans="1:6">
      <c r="C11" s="8"/>
      <c r="E11" s="8"/>
      <c r="F11" s="8"/>
    </row>
    <row r="13" spans="1:6">
      <c r="C13" s="8"/>
    </row>
    <row r="14" spans="1:6">
      <c r="F14" s="8"/>
    </row>
    <row r="15" spans="1:6">
      <c r="F15" s="8"/>
    </row>
  </sheetData>
  <mergeCells count="5">
    <mergeCell ref="A1:F1"/>
    <mergeCell ref="A2:F2"/>
    <mergeCell ref="A3:F3"/>
    <mergeCell ref="B4:C4"/>
    <mergeCell ref="E4:F4"/>
  </mergeCells>
  <pageMargins left="0.27" right="0.53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4"/>
  <sheetViews>
    <sheetView topLeftCell="A16" workbookViewId="0">
      <selection activeCell="A29" sqref="A29:XFD29"/>
    </sheetView>
  </sheetViews>
  <sheetFormatPr defaultColWidth="9.140625" defaultRowHeight="17.25"/>
  <cols>
    <col min="1" max="1" width="5.7109375" style="1" customWidth="1"/>
    <col min="2" max="2" width="36.5703125" style="1" customWidth="1"/>
    <col min="3" max="4" width="19.5703125" style="49" customWidth="1"/>
    <col min="5" max="5" width="19.42578125" style="1" customWidth="1"/>
    <col min="6" max="7" width="19.140625" style="1" customWidth="1"/>
    <col min="8" max="8" width="14.85546875" style="1" customWidth="1"/>
    <col min="9" max="9" width="30" style="1" customWidth="1"/>
    <col min="10" max="16384" width="9.140625" style="1"/>
  </cols>
  <sheetData>
    <row r="1" spans="1:8" ht="27.75">
      <c r="A1" s="508" t="s">
        <v>6</v>
      </c>
      <c r="B1" s="508"/>
      <c r="C1" s="508"/>
      <c r="D1" s="508"/>
      <c r="E1" s="508"/>
    </row>
    <row r="2" spans="1:8" ht="27.75">
      <c r="A2" s="508" t="s">
        <v>89</v>
      </c>
      <c r="B2" s="508"/>
      <c r="C2" s="508"/>
      <c r="D2" s="508"/>
      <c r="E2" s="508"/>
    </row>
    <row r="3" spans="1:8" ht="24.75">
      <c r="A3" s="510" t="s">
        <v>145</v>
      </c>
      <c r="B3" s="510"/>
      <c r="C3" s="510"/>
      <c r="D3" s="547"/>
      <c r="E3" s="547"/>
    </row>
    <row r="4" spans="1:8">
      <c r="A4" s="2" t="s">
        <v>0</v>
      </c>
      <c r="B4" s="548" t="s">
        <v>8</v>
      </c>
      <c r="C4" s="548"/>
      <c r="D4" s="64"/>
      <c r="E4" s="548" t="s">
        <v>30</v>
      </c>
      <c r="F4" s="548"/>
      <c r="G4" s="64"/>
      <c r="H4" s="18" t="s">
        <v>3</v>
      </c>
    </row>
    <row r="5" spans="1:8" ht="21">
      <c r="A5" s="119"/>
      <c r="B5" s="110" t="s">
        <v>94</v>
      </c>
      <c r="C5" s="118" t="s">
        <v>95</v>
      </c>
      <c r="D5" s="118" t="s">
        <v>226</v>
      </c>
      <c r="E5" s="3" t="s">
        <v>91</v>
      </c>
      <c r="F5" s="18" t="s">
        <v>92</v>
      </c>
      <c r="G5" s="18" t="s">
        <v>223</v>
      </c>
      <c r="H5" s="18"/>
    </row>
    <row r="6" spans="1:8" ht="21">
      <c r="A6" s="112">
        <v>1</v>
      </c>
      <c r="B6" s="18" t="s">
        <v>227</v>
      </c>
      <c r="C6" s="121"/>
      <c r="D6" s="121">
        <v>3156264.36</v>
      </c>
      <c r="E6" s="541">
        <f>G2.1.57!C13</f>
        <v>3804600</v>
      </c>
      <c r="F6" s="541">
        <f>G2.2.53!C8</f>
        <v>2205000</v>
      </c>
      <c r="G6" s="544">
        <f>D7</f>
        <v>580526.53</v>
      </c>
      <c r="H6" s="541">
        <f>D26-E6-F6-G6</f>
        <v>918107.3899999999</v>
      </c>
    </row>
    <row r="7" spans="1:8" ht="21">
      <c r="A7" s="112">
        <v>2</v>
      </c>
      <c r="B7" s="18" t="s">
        <v>224</v>
      </c>
      <c r="C7" s="121"/>
      <c r="D7" s="121">
        <v>580526.53</v>
      </c>
      <c r="E7" s="542"/>
      <c r="F7" s="542"/>
      <c r="G7" s="545"/>
      <c r="H7" s="542"/>
    </row>
    <row r="8" spans="1:8" ht="21">
      <c r="A8" s="120"/>
      <c r="B8" s="18" t="s">
        <v>85</v>
      </c>
      <c r="C8" s="125"/>
      <c r="D8" s="123">
        <f>SUM(D6:D7)</f>
        <v>3736790.8899999997</v>
      </c>
      <c r="E8" s="542"/>
      <c r="F8" s="542"/>
      <c r="G8" s="545"/>
      <c r="H8" s="542"/>
    </row>
    <row r="9" spans="1:8" ht="21">
      <c r="A9" s="112">
        <v>1</v>
      </c>
      <c r="B9" s="113" t="s">
        <v>112</v>
      </c>
      <c r="C9" s="114">
        <v>500000</v>
      </c>
      <c r="D9" s="126">
        <v>648123.27</v>
      </c>
      <c r="E9" s="542"/>
      <c r="F9" s="542"/>
      <c r="G9" s="545"/>
      <c r="H9" s="542"/>
    </row>
    <row r="10" spans="1:8" ht="21">
      <c r="A10" s="112">
        <v>2</v>
      </c>
      <c r="B10" s="113" t="s">
        <v>210</v>
      </c>
      <c r="C10" s="114">
        <v>200000</v>
      </c>
      <c r="D10" s="126">
        <v>370130</v>
      </c>
      <c r="E10" s="542"/>
      <c r="F10" s="542"/>
      <c r="G10" s="545"/>
      <c r="H10" s="542"/>
    </row>
    <row r="11" spans="1:8" ht="21">
      <c r="A11" s="112">
        <v>3</v>
      </c>
      <c r="B11" s="113" t="s">
        <v>211</v>
      </c>
      <c r="C11" s="114">
        <v>450000</v>
      </c>
      <c r="D11" s="126">
        <v>346190</v>
      </c>
      <c r="E11" s="542"/>
      <c r="F11" s="542"/>
      <c r="G11" s="545"/>
      <c r="H11" s="542"/>
    </row>
    <row r="12" spans="1:8" ht="21">
      <c r="A12" s="112">
        <v>4</v>
      </c>
      <c r="B12" s="113" t="s">
        <v>212</v>
      </c>
      <c r="C12" s="114">
        <v>385000</v>
      </c>
      <c r="D12" s="126">
        <v>129225</v>
      </c>
      <c r="E12" s="542"/>
      <c r="F12" s="542"/>
      <c r="G12" s="545"/>
      <c r="H12" s="542"/>
    </row>
    <row r="13" spans="1:8" ht="21">
      <c r="A13" s="112">
        <v>5</v>
      </c>
      <c r="B13" s="113" t="s">
        <v>213</v>
      </c>
      <c r="C13" s="114">
        <v>300000</v>
      </c>
      <c r="D13" s="126">
        <v>280129</v>
      </c>
      <c r="E13" s="542"/>
      <c r="F13" s="542"/>
      <c r="G13" s="545"/>
      <c r="H13" s="542"/>
    </row>
    <row r="14" spans="1:8" ht="21">
      <c r="A14" s="112">
        <v>6</v>
      </c>
      <c r="B14" s="115" t="s">
        <v>214</v>
      </c>
      <c r="C14" s="114">
        <v>50000</v>
      </c>
      <c r="D14" s="126">
        <v>5475</v>
      </c>
      <c r="E14" s="542"/>
      <c r="F14" s="542"/>
      <c r="G14" s="545"/>
      <c r="H14" s="542"/>
    </row>
    <row r="15" spans="1:8" ht="21">
      <c r="A15" s="112">
        <v>7</v>
      </c>
      <c r="B15" s="113" t="s">
        <v>90</v>
      </c>
      <c r="C15" s="114">
        <v>100000</v>
      </c>
      <c r="D15" s="126">
        <v>44726</v>
      </c>
      <c r="E15" s="542"/>
      <c r="F15" s="542"/>
      <c r="G15" s="545"/>
      <c r="H15" s="542"/>
    </row>
    <row r="16" spans="1:8" ht="21">
      <c r="A16" s="112">
        <v>8</v>
      </c>
      <c r="B16" s="113" t="s">
        <v>215</v>
      </c>
      <c r="C16" s="114">
        <v>100000</v>
      </c>
      <c r="D16" s="126">
        <v>51650</v>
      </c>
      <c r="E16" s="542"/>
      <c r="F16" s="542"/>
      <c r="G16" s="545"/>
      <c r="H16" s="542"/>
    </row>
    <row r="17" spans="1:8" ht="21">
      <c r="A17" s="112">
        <v>9</v>
      </c>
      <c r="B17" s="113" t="s">
        <v>216</v>
      </c>
      <c r="C17" s="114">
        <v>40000</v>
      </c>
      <c r="D17" s="126">
        <v>18834.96</v>
      </c>
      <c r="E17" s="542"/>
      <c r="F17" s="542"/>
      <c r="G17" s="545"/>
      <c r="H17" s="542"/>
    </row>
    <row r="18" spans="1:8" ht="21">
      <c r="A18" s="112">
        <v>10</v>
      </c>
      <c r="B18" s="115" t="s">
        <v>217</v>
      </c>
      <c r="C18" s="114">
        <v>100000</v>
      </c>
      <c r="D18" s="126">
        <v>34100</v>
      </c>
      <c r="E18" s="542"/>
      <c r="F18" s="542"/>
      <c r="G18" s="545"/>
      <c r="H18" s="542"/>
    </row>
    <row r="19" spans="1:8" ht="21">
      <c r="A19" s="112">
        <v>11</v>
      </c>
      <c r="B19" s="113" t="s">
        <v>218</v>
      </c>
      <c r="C19" s="114">
        <v>100000</v>
      </c>
      <c r="D19" s="126">
        <v>197661</v>
      </c>
      <c r="E19" s="542"/>
      <c r="F19" s="542"/>
      <c r="G19" s="545"/>
      <c r="H19" s="542"/>
    </row>
    <row r="20" spans="1:8" ht="21">
      <c r="A20" s="112">
        <v>12</v>
      </c>
      <c r="B20" s="113" t="s">
        <v>219</v>
      </c>
      <c r="C20" s="114">
        <v>200000</v>
      </c>
      <c r="D20" s="126">
        <v>10182.799999999999</v>
      </c>
      <c r="E20" s="542"/>
      <c r="F20" s="542"/>
      <c r="G20" s="545"/>
      <c r="H20" s="542"/>
    </row>
    <row r="21" spans="1:8" ht="21">
      <c r="A21" s="112">
        <v>13</v>
      </c>
      <c r="B21" s="113" t="s">
        <v>220</v>
      </c>
      <c r="C21" s="114">
        <v>25000</v>
      </c>
      <c r="D21" s="126">
        <v>7970</v>
      </c>
      <c r="E21" s="542"/>
      <c r="F21" s="542"/>
      <c r="G21" s="545"/>
      <c r="H21" s="542"/>
    </row>
    <row r="22" spans="1:8" ht="21">
      <c r="A22" s="112">
        <v>14</v>
      </c>
      <c r="B22" s="115" t="s">
        <v>221</v>
      </c>
      <c r="C22" s="114">
        <v>700000</v>
      </c>
      <c r="D22" s="126">
        <v>1472554</v>
      </c>
      <c r="E22" s="542"/>
      <c r="F22" s="542"/>
      <c r="G22" s="545"/>
      <c r="H22" s="542"/>
    </row>
    <row r="23" spans="1:8" ht="21">
      <c r="A23" s="112">
        <v>15</v>
      </c>
      <c r="B23" s="115" t="s">
        <v>222</v>
      </c>
      <c r="C23" s="114">
        <v>50000</v>
      </c>
      <c r="D23" s="126">
        <v>54492</v>
      </c>
      <c r="E23" s="542"/>
      <c r="F23" s="542"/>
      <c r="G23" s="545"/>
      <c r="H23" s="542"/>
    </row>
    <row r="24" spans="1:8" ht="21">
      <c r="A24" s="116"/>
      <c r="B24" s="115" t="s">
        <v>85</v>
      </c>
      <c r="C24" s="122">
        <f t="shared" ref="C24:D24" si="0">SUM(C9:C23)</f>
        <v>3300000</v>
      </c>
      <c r="D24" s="122">
        <f t="shared" si="0"/>
        <v>3671443.03</v>
      </c>
      <c r="E24" s="542"/>
      <c r="F24" s="542"/>
      <c r="G24" s="545"/>
      <c r="H24" s="542"/>
    </row>
    <row r="25" spans="1:8" ht="21">
      <c r="A25" s="116">
        <v>1</v>
      </c>
      <c r="B25" s="115" t="s">
        <v>225</v>
      </c>
      <c r="C25" s="127"/>
      <c r="D25" s="124">
        <v>100000</v>
      </c>
      <c r="E25" s="543"/>
      <c r="F25" s="543"/>
      <c r="G25" s="546"/>
      <c r="H25" s="543"/>
    </row>
    <row r="26" spans="1:8" ht="19.5">
      <c r="A26" s="18"/>
      <c r="B26" s="50" t="s">
        <v>1</v>
      </c>
      <c r="C26" s="4">
        <f>C24</f>
        <v>3300000</v>
      </c>
      <c r="D26" s="4">
        <f>D25+D24+D8</f>
        <v>7508233.9199999999</v>
      </c>
      <c r="E26" s="23">
        <f>E6</f>
        <v>3804600</v>
      </c>
      <c r="F26" s="18">
        <f>F6</f>
        <v>2205000</v>
      </c>
      <c r="G26" s="128">
        <f>G6</f>
        <v>580526.53</v>
      </c>
      <c r="H26" s="23">
        <f>H6</f>
        <v>918107.3899999999</v>
      </c>
    </row>
    <row r="27" spans="1:8">
      <c r="C27" s="51"/>
      <c r="D27" s="51"/>
      <c r="F27" s="8"/>
      <c r="G27" s="8"/>
    </row>
    <row r="28" spans="1:8">
      <c r="C28" s="51"/>
      <c r="D28" s="51"/>
      <c r="H28" s="8"/>
    </row>
    <row r="29" spans="1:8">
      <c r="C29" s="1"/>
      <c r="D29" s="1"/>
    </row>
    <row r="30" spans="1:8">
      <c r="C30" s="51"/>
      <c r="D30" s="51"/>
      <c r="G30" s="8"/>
    </row>
    <row r="31" spans="1:8">
      <c r="C31" s="51"/>
      <c r="D31" s="51"/>
      <c r="F31" s="8"/>
      <c r="G31" s="8"/>
    </row>
    <row r="32" spans="1:8">
      <c r="F32" s="8"/>
      <c r="G32" s="8"/>
    </row>
    <row r="33" spans="6:7">
      <c r="F33" s="8"/>
      <c r="G33" s="8"/>
    </row>
    <row r="34" spans="6:7">
      <c r="F34" s="8"/>
      <c r="G34" s="8"/>
    </row>
  </sheetData>
  <mergeCells count="9">
    <mergeCell ref="E6:E25"/>
    <mergeCell ref="F6:F25"/>
    <mergeCell ref="G6:G25"/>
    <mergeCell ref="H6:H25"/>
    <mergeCell ref="A1:E1"/>
    <mergeCell ref="A2:E2"/>
    <mergeCell ref="A3:E3"/>
    <mergeCell ref="B4:C4"/>
    <mergeCell ref="E4:F4"/>
  </mergeCells>
  <pageMargins left="0.2" right="0.2" top="0.75" bottom="0.75" header="0.3" footer="0.3"/>
  <pageSetup paperSize="9" scale="8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C27"/>
  <sheetViews>
    <sheetView topLeftCell="K13" workbookViewId="0">
      <selection activeCell="S22" sqref="S22"/>
    </sheetView>
  </sheetViews>
  <sheetFormatPr defaultRowHeight="24"/>
  <cols>
    <col min="1" max="1" width="5.42578125" style="132" hidden="1" customWidth="1"/>
    <col min="2" max="2" width="4.140625" style="132" customWidth="1"/>
    <col min="3" max="3" width="13.140625" style="132" customWidth="1"/>
    <col min="4" max="4" width="14.28515625" style="132" customWidth="1"/>
    <col min="5" max="5" width="11.85546875" style="132" customWidth="1"/>
    <col min="6" max="7" width="12.140625" style="132" customWidth="1"/>
    <col min="8" max="8" width="11.42578125" style="132" customWidth="1"/>
    <col min="9" max="9" width="12.42578125" style="132" customWidth="1"/>
    <col min="10" max="10" width="12.28515625" style="132" customWidth="1"/>
    <col min="11" max="11" width="11.7109375" style="132" customWidth="1"/>
    <col min="12" max="12" width="12.42578125" style="132" customWidth="1"/>
    <col min="13" max="13" width="13" style="132" customWidth="1"/>
    <col min="14" max="14" width="12.7109375" style="132" customWidth="1"/>
    <col min="15" max="15" width="12.140625" style="132" customWidth="1"/>
    <col min="16" max="16" width="12.140625" style="132" bestFit="1" customWidth="1"/>
    <col min="17" max="17" width="12.7109375" style="132" customWidth="1"/>
    <col min="18" max="18" width="11.85546875" style="132" bestFit="1" customWidth="1"/>
    <col min="19" max="19" width="13.5703125" style="132" bestFit="1" customWidth="1"/>
    <col min="20" max="20" width="13.140625" style="132" customWidth="1"/>
    <col min="21" max="21" width="8" style="132" customWidth="1"/>
    <col min="22" max="22" width="18.7109375" style="130" customWidth="1"/>
    <col min="23" max="16384" width="9.140625" style="130"/>
  </cols>
  <sheetData>
    <row r="1" spans="1:29" ht="37.5">
      <c r="A1" s="549" t="s">
        <v>228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</row>
    <row r="2" spans="1:29" ht="30.75">
      <c r="A2" s="550" t="s">
        <v>229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</row>
    <row r="3" spans="1:29" ht="24.75" customHeight="1">
      <c r="A3" s="551" t="s">
        <v>93</v>
      </c>
      <c r="B3" s="551"/>
      <c r="C3" s="551"/>
      <c r="D3" s="551"/>
      <c r="E3" s="551"/>
      <c r="F3" s="551"/>
      <c r="G3" s="551"/>
      <c r="H3" s="551"/>
      <c r="I3" s="131"/>
      <c r="J3" s="427" t="s">
        <v>814</v>
      </c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</row>
    <row r="4" spans="1:29" s="133" customFormat="1" ht="36" customHeight="1">
      <c r="A4" s="552" t="s">
        <v>230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W4" s="134"/>
      <c r="X4" s="134"/>
      <c r="Y4" s="134"/>
      <c r="Z4" s="134"/>
      <c r="AA4" s="134"/>
      <c r="AB4" s="134"/>
      <c r="AC4" s="134"/>
    </row>
    <row r="5" spans="1:29" s="136" customFormat="1" ht="21.75" customHeight="1">
      <c r="A5" s="553" t="s">
        <v>29</v>
      </c>
      <c r="B5" s="110"/>
      <c r="C5" s="553" t="s">
        <v>94</v>
      </c>
      <c r="D5" s="555" t="s">
        <v>95</v>
      </c>
      <c r="E5" s="557" t="s">
        <v>231</v>
      </c>
      <c r="F5" s="557"/>
      <c r="G5" s="557"/>
      <c r="H5" s="557"/>
      <c r="I5" s="557"/>
      <c r="J5" s="558" t="s">
        <v>232</v>
      </c>
      <c r="K5" s="559"/>
      <c r="L5" s="559"/>
      <c r="M5" s="559"/>
      <c r="N5" s="560"/>
      <c r="O5" s="558" t="s">
        <v>96</v>
      </c>
      <c r="P5" s="559"/>
      <c r="Q5" s="559"/>
      <c r="R5" s="559"/>
      <c r="S5" s="135"/>
      <c r="T5" s="561" t="s">
        <v>97</v>
      </c>
      <c r="U5" s="563" t="s">
        <v>98</v>
      </c>
      <c r="W5" s="137"/>
      <c r="X5" s="137"/>
      <c r="Y5" s="137"/>
      <c r="Z5" s="137"/>
      <c r="AA5" s="137"/>
      <c r="AB5" s="137"/>
      <c r="AC5" s="137"/>
    </row>
    <row r="6" spans="1:29" s="139" customFormat="1" ht="25.5" customHeight="1">
      <c r="A6" s="554"/>
      <c r="B6" s="111" t="s">
        <v>209</v>
      </c>
      <c r="C6" s="554"/>
      <c r="D6" s="556"/>
      <c r="E6" s="120" t="s">
        <v>99</v>
      </c>
      <c r="F6" s="120" t="s">
        <v>233</v>
      </c>
      <c r="G6" s="120" t="s">
        <v>100</v>
      </c>
      <c r="H6" s="120" t="s">
        <v>101</v>
      </c>
      <c r="I6" s="138" t="s">
        <v>1</v>
      </c>
      <c r="J6" s="120" t="s">
        <v>234</v>
      </c>
      <c r="K6" s="120" t="s">
        <v>235</v>
      </c>
      <c r="L6" s="120" t="s">
        <v>102</v>
      </c>
      <c r="M6" s="120" t="s">
        <v>103</v>
      </c>
      <c r="N6" s="138" t="s">
        <v>1</v>
      </c>
      <c r="O6" s="120" t="s">
        <v>104</v>
      </c>
      <c r="P6" s="120" t="s">
        <v>105</v>
      </c>
      <c r="Q6" s="120" t="s">
        <v>106</v>
      </c>
      <c r="R6" s="120" t="s">
        <v>107</v>
      </c>
      <c r="S6" s="138" t="s">
        <v>1</v>
      </c>
      <c r="T6" s="562"/>
      <c r="U6" s="564"/>
      <c r="W6" s="140"/>
      <c r="X6" s="140"/>
      <c r="Y6" s="140"/>
      <c r="Z6" s="140"/>
      <c r="AA6" s="140"/>
      <c r="AB6" s="140"/>
      <c r="AC6" s="140"/>
    </row>
    <row r="7" spans="1:29" ht="30" customHeight="1">
      <c r="A7" s="141">
        <v>1</v>
      </c>
      <c r="B7" s="112">
        <v>1</v>
      </c>
      <c r="C7" s="113" t="s">
        <v>112</v>
      </c>
      <c r="D7" s="114">
        <v>500000</v>
      </c>
      <c r="E7" s="114">
        <v>85175.62</v>
      </c>
      <c r="F7" s="114">
        <v>12517.06</v>
      </c>
      <c r="G7" s="114">
        <v>15271.06</v>
      </c>
      <c r="H7" s="114">
        <v>28021.53</v>
      </c>
      <c r="I7" s="142">
        <f>E7+F7+G7+H7</f>
        <v>140985.26999999999</v>
      </c>
      <c r="J7" s="114">
        <f>35664.55+785.48</f>
        <v>36450.030000000006</v>
      </c>
      <c r="K7" s="114">
        <v>33902.54</v>
      </c>
      <c r="L7" s="143">
        <v>25493.01</v>
      </c>
      <c r="M7" s="143">
        <v>22344.87</v>
      </c>
      <c r="N7" s="144">
        <f t="shared" ref="N7:N15" si="0">SUM(J7:M7)</f>
        <v>118190.45</v>
      </c>
      <c r="O7" s="145">
        <v>41183.699999999997</v>
      </c>
      <c r="P7" s="114">
        <v>73502.259999999995</v>
      </c>
      <c r="Q7" s="114">
        <v>115555.53</v>
      </c>
      <c r="R7" s="146">
        <v>158706.06</v>
      </c>
      <c r="S7" s="142">
        <f>O7+P7+Q7+R7</f>
        <v>388947.55</v>
      </c>
      <c r="T7" s="126">
        <f>I7+N7+S7</f>
        <v>648123.27</v>
      </c>
      <c r="U7" s="147">
        <f>T7/D7*100</f>
        <v>129.62465399999999</v>
      </c>
      <c r="W7" s="148"/>
      <c r="X7" s="148"/>
      <c r="Y7" s="148"/>
      <c r="Z7" s="148"/>
      <c r="AA7" s="148"/>
      <c r="AB7" s="148"/>
      <c r="AC7" s="148"/>
    </row>
    <row r="8" spans="1:29" ht="30" customHeight="1">
      <c r="A8" s="141">
        <v>2</v>
      </c>
      <c r="B8" s="112">
        <v>2</v>
      </c>
      <c r="C8" s="113" t="s">
        <v>210</v>
      </c>
      <c r="D8" s="114">
        <v>200000</v>
      </c>
      <c r="E8" s="114">
        <v>56030</v>
      </c>
      <c r="F8" s="114">
        <v>8650</v>
      </c>
      <c r="G8" s="114">
        <v>9550</v>
      </c>
      <c r="H8" s="114">
        <v>4900</v>
      </c>
      <c r="I8" s="142">
        <f t="shared" ref="I8:I21" si="1">E8+F8+G8+H8</f>
        <v>79130</v>
      </c>
      <c r="J8" s="114">
        <v>20750</v>
      </c>
      <c r="K8" s="114">
        <v>18600</v>
      </c>
      <c r="L8" s="114">
        <v>9750</v>
      </c>
      <c r="M8" s="114">
        <v>6800</v>
      </c>
      <c r="N8" s="142">
        <f t="shared" si="0"/>
        <v>55900</v>
      </c>
      <c r="O8" s="114">
        <v>20400</v>
      </c>
      <c r="P8" s="114">
        <v>40150</v>
      </c>
      <c r="Q8" s="114">
        <v>70350</v>
      </c>
      <c r="R8" s="114">
        <v>104200</v>
      </c>
      <c r="S8" s="142">
        <f>O8+P8+Q8+R8</f>
        <v>235100</v>
      </c>
      <c r="T8" s="126">
        <f t="shared" ref="T8:T21" si="2">I8+N8+S8</f>
        <v>370130</v>
      </c>
      <c r="U8" s="147">
        <f t="shared" ref="U8:U22" si="3">T8/D8*100</f>
        <v>185.065</v>
      </c>
      <c r="W8" s="148"/>
      <c r="X8" s="148"/>
      <c r="Y8" s="148"/>
      <c r="Z8" s="148"/>
      <c r="AA8" s="148"/>
      <c r="AB8" s="148"/>
      <c r="AC8" s="148"/>
    </row>
    <row r="9" spans="1:29" ht="30" customHeight="1">
      <c r="A9" s="141">
        <v>3</v>
      </c>
      <c r="B9" s="112">
        <v>3</v>
      </c>
      <c r="C9" s="113" t="s">
        <v>211</v>
      </c>
      <c r="D9" s="114">
        <v>450000</v>
      </c>
      <c r="E9" s="114">
        <v>35240</v>
      </c>
      <c r="F9" s="114">
        <v>5800</v>
      </c>
      <c r="G9" s="114">
        <v>5000</v>
      </c>
      <c r="H9" s="114">
        <v>800</v>
      </c>
      <c r="I9" s="142">
        <f t="shared" si="1"/>
        <v>46840</v>
      </c>
      <c r="J9" s="114">
        <v>0</v>
      </c>
      <c r="K9" s="114">
        <v>200</v>
      </c>
      <c r="L9" s="114">
        <v>7900</v>
      </c>
      <c r="M9" s="114">
        <v>9800</v>
      </c>
      <c r="N9" s="142">
        <f t="shared" si="0"/>
        <v>17900</v>
      </c>
      <c r="O9" s="114">
        <v>7600</v>
      </c>
      <c r="P9" s="114">
        <v>46500</v>
      </c>
      <c r="Q9" s="114">
        <v>23800</v>
      </c>
      <c r="R9" s="114">
        <v>203550</v>
      </c>
      <c r="S9" s="142">
        <f>O9+P9+Q9+R9</f>
        <v>281450</v>
      </c>
      <c r="T9" s="126">
        <f t="shared" si="2"/>
        <v>346190</v>
      </c>
      <c r="U9" s="147">
        <f t="shared" si="3"/>
        <v>76.931111111111107</v>
      </c>
      <c r="W9" s="148"/>
      <c r="X9" s="148"/>
      <c r="Y9" s="148"/>
      <c r="Z9" s="148"/>
      <c r="AA9" s="148"/>
      <c r="AB9" s="148"/>
      <c r="AC9" s="148"/>
    </row>
    <row r="10" spans="1:29" ht="30" customHeight="1">
      <c r="A10" s="141">
        <v>4</v>
      </c>
      <c r="B10" s="112">
        <v>4</v>
      </c>
      <c r="C10" s="113" t="s">
        <v>212</v>
      </c>
      <c r="D10" s="114">
        <v>385000</v>
      </c>
      <c r="E10" s="114">
        <v>35645</v>
      </c>
      <c r="F10" s="114">
        <v>16850</v>
      </c>
      <c r="G10" s="114">
        <v>18330</v>
      </c>
      <c r="H10" s="114">
        <v>12350</v>
      </c>
      <c r="I10" s="142">
        <f t="shared" si="1"/>
        <v>83175</v>
      </c>
      <c r="J10" s="114">
        <v>35550</v>
      </c>
      <c r="K10" s="114">
        <v>10000</v>
      </c>
      <c r="L10" s="114">
        <v>500</v>
      </c>
      <c r="M10" s="114">
        <v>0</v>
      </c>
      <c r="N10" s="142">
        <f t="shared" si="0"/>
        <v>46050</v>
      </c>
      <c r="O10" s="114">
        <v>0</v>
      </c>
      <c r="P10" s="114">
        <v>0</v>
      </c>
      <c r="Q10" s="114">
        <v>0</v>
      </c>
      <c r="R10" s="114">
        <v>0</v>
      </c>
      <c r="S10" s="142">
        <f t="shared" ref="S10:S21" si="4">O10+P10+Q10+R10</f>
        <v>0</v>
      </c>
      <c r="T10" s="126">
        <f t="shared" si="2"/>
        <v>129225</v>
      </c>
      <c r="U10" s="147">
        <f t="shared" si="3"/>
        <v>33.564935064935064</v>
      </c>
      <c r="W10" s="148"/>
      <c r="X10" s="148"/>
      <c r="Y10" s="148"/>
      <c r="Z10" s="148"/>
      <c r="AA10" s="148"/>
      <c r="AB10" s="148"/>
      <c r="AC10" s="148"/>
    </row>
    <row r="11" spans="1:29" ht="30" customHeight="1">
      <c r="A11" s="141">
        <v>5</v>
      </c>
      <c r="B11" s="112">
        <v>5</v>
      </c>
      <c r="C11" s="113" t="s">
        <v>213</v>
      </c>
      <c r="D11" s="114">
        <v>300000</v>
      </c>
      <c r="E11" s="114">
        <v>0</v>
      </c>
      <c r="F11" s="114"/>
      <c r="G11" s="114">
        <v>0</v>
      </c>
      <c r="H11" s="114"/>
      <c r="I11" s="142">
        <f t="shared" si="1"/>
        <v>0</v>
      </c>
      <c r="J11" s="114">
        <v>0</v>
      </c>
      <c r="K11" s="114">
        <v>0</v>
      </c>
      <c r="L11" s="114">
        <v>48448</v>
      </c>
      <c r="M11" s="114">
        <v>23555</v>
      </c>
      <c r="N11" s="142">
        <f t="shared" si="0"/>
        <v>72003</v>
      </c>
      <c r="O11" s="114">
        <v>41604</v>
      </c>
      <c r="P11" s="114">
        <v>85722</v>
      </c>
      <c r="Q11" s="114">
        <v>4590</v>
      </c>
      <c r="R11" s="114">
        <v>76210</v>
      </c>
      <c r="S11" s="142">
        <f t="shared" si="4"/>
        <v>208126</v>
      </c>
      <c r="T11" s="126">
        <f t="shared" si="2"/>
        <v>280129</v>
      </c>
      <c r="U11" s="147">
        <f t="shared" si="3"/>
        <v>93.376333333333321</v>
      </c>
    </row>
    <row r="12" spans="1:29" ht="43.5" customHeight="1">
      <c r="A12" s="141">
        <v>6</v>
      </c>
      <c r="B12" s="112">
        <v>6</v>
      </c>
      <c r="C12" s="115" t="s">
        <v>214</v>
      </c>
      <c r="D12" s="114">
        <v>50000</v>
      </c>
      <c r="E12" s="114">
        <v>5475</v>
      </c>
      <c r="F12" s="114"/>
      <c r="G12" s="114">
        <v>0</v>
      </c>
      <c r="H12" s="114"/>
      <c r="I12" s="142">
        <f t="shared" si="1"/>
        <v>5475</v>
      </c>
      <c r="J12" s="114">
        <v>0</v>
      </c>
      <c r="K12" s="149"/>
      <c r="L12" s="114"/>
      <c r="M12" s="114"/>
      <c r="N12" s="142">
        <f t="shared" si="0"/>
        <v>0</v>
      </c>
      <c r="O12" s="114">
        <v>0</v>
      </c>
      <c r="P12" s="114">
        <v>0</v>
      </c>
      <c r="Q12" s="114">
        <v>0</v>
      </c>
      <c r="R12" s="114">
        <v>0</v>
      </c>
      <c r="S12" s="142">
        <f t="shared" si="4"/>
        <v>0</v>
      </c>
      <c r="T12" s="126">
        <f t="shared" si="2"/>
        <v>5475</v>
      </c>
      <c r="U12" s="147">
        <f t="shared" si="3"/>
        <v>10.95</v>
      </c>
    </row>
    <row r="13" spans="1:29" ht="30" customHeight="1">
      <c r="A13" s="141">
        <v>7</v>
      </c>
      <c r="B13" s="112">
        <v>7</v>
      </c>
      <c r="C13" s="113" t="s">
        <v>90</v>
      </c>
      <c r="D13" s="114">
        <v>100000</v>
      </c>
      <c r="E13" s="114">
        <v>6026</v>
      </c>
      <c r="F13" s="114">
        <v>3300</v>
      </c>
      <c r="G13" s="114">
        <v>4200</v>
      </c>
      <c r="H13" s="114">
        <v>900</v>
      </c>
      <c r="I13" s="142">
        <f t="shared" si="1"/>
        <v>14426</v>
      </c>
      <c r="J13" s="114">
        <v>7500</v>
      </c>
      <c r="K13" s="114">
        <v>3300</v>
      </c>
      <c r="L13" s="114">
        <v>300</v>
      </c>
      <c r="M13" s="114"/>
      <c r="N13" s="142">
        <f t="shared" si="0"/>
        <v>11100</v>
      </c>
      <c r="O13" s="114">
        <v>2100</v>
      </c>
      <c r="P13" s="114">
        <v>5700</v>
      </c>
      <c r="Q13" s="114">
        <v>9300</v>
      </c>
      <c r="R13" s="114">
        <v>2100</v>
      </c>
      <c r="S13" s="142">
        <f t="shared" si="4"/>
        <v>19200</v>
      </c>
      <c r="T13" s="126">
        <f t="shared" si="2"/>
        <v>44726</v>
      </c>
      <c r="U13" s="147">
        <f t="shared" si="3"/>
        <v>44.725999999999999</v>
      </c>
    </row>
    <row r="14" spans="1:29" ht="30" customHeight="1">
      <c r="A14" s="141">
        <v>8</v>
      </c>
      <c r="B14" s="112">
        <v>8</v>
      </c>
      <c r="C14" s="113" t="s">
        <v>215</v>
      </c>
      <c r="D14" s="114">
        <v>100000</v>
      </c>
      <c r="E14" s="114">
        <v>8900</v>
      </c>
      <c r="F14" s="114"/>
      <c r="G14" s="114"/>
      <c r="H14" s="114"/>
      <c r="I14" s="142">
        <f t="shared" si="1"/>
        <v>8900</v>
      </c>
      <c r="J14" s="114">
        <v>0</v>
      </c>
      <c r="K14" s="114">
        <v>18900</v>
      </c>
      <c r="L14" s="114">
        <v>14600</v>
      </c>
      <c r="M14" s="114">
        <v>9250</v>
      </c>
      <c r="N14" s="142">
        <f t="shared" si="0"/>
        <v>42750</v>
      </c>
      <c r="O14" s="114">
        <v>0</v>
      </c>
      <c r="P14" s="114">
        <v>0</v>
      </c>
      <c r="Q14" s="114">
        <v>0</v>
      </c>
      <c r="R14" s="114">
        <v>0</v>
      </c>
      <c r="S14" s="142">
        <f t="shared" si="4"/>
        <v>0</v>
      </c>
      <c r="T14" s="126">
        <f t="shared" si="2"/>
        <v>51650</v>
      </c>
      <c r="U14" s="147">
        <f t="shared" si="3"/>
        <v>51.65</v>
      </c>
    </row>
    <row r="15" spans="1:29" ht="30" customHeight="1">
      <c r="A15" s="141">
        <v>9</v>
      </c>
      <c r="B15" s="112">
        <v>9</v>
      </c>
      <c r="C15" s="113" t="s">
        <v>216</v>
      </c>
      <c r="D15" s="114">
        <v>40000</v>
      </c>
      <c r="E15" s="114">
        <v>0</v>
      </c>
      <c r="F15" s="114"/>
      <c r="G15" s="114"/>
      <c r="H15" s="114"/>
      <c r="I15" s="142">
        <f t="shared" si="1"/>
        <v>0</v>
      </c>
      <c r="J15" s="114">
        <v>18834.96</v>
      </c>
      <c r="K15" s="114"/>
      <c r="L15" s="114"/>
      <c r="M15" s="114"/>
      <c r="N15" s="142">
        <f t="shared" si="0"/>
        <v>18834.96</v>
      </c>
      <c r="O15" s="114">
        <v>0</v>
      </c>
      <c r="P15" s="114">
        <v>0</v>
      </c>
      <c r="Q15" s="114">
        <v>0</v>
      </c>
      <c r="R15" s="114">
        <v>0</v>
      </c>
      <c r="S15" s="142">
        <f t="shared" si="4"/>
        <v>0</v>
      </c>
      <c r="T15" s="126">
        <f t="shared" si="2"/>
        <v>18834.96</v>
      </c>
      <c r="U15" s="147">
        <f t="shared" si="3"/>
        <v>47.087399999999995</v>
      </c>
    </row>
    <row r="16" spans="1:29" ht="49.5" customHeight="1">
      <c r="A16" s="141">
        <v>10</v>
      </c>
      <c r="B16" s="112">
        <v>10</v>
      </c>
      <c r="C16" s="115" t="s">
        <v>217</v>
      </c>
      <c r="D16" s="114">
        <v>100000</v>
      </c>
      <c r="E16" s="114">
        <v>0</v>
      </c>
      <c r="F16" s="114"/>
      <c r="G16" s="114"/>
      <c r="H16" s="114"/>
      <c r="I16" s="142">
        <f t="shared" si="1"/>
        <v>0</v>
      </c>
      <c r="J16" s="114"/>
      <c r="K16" s="114"/>
      <c r="L16" s="114"/>
      <c r="M16" s="114"/>
      <c r="N16" s="142"/>
      <c r="O16" s="114">
        <v>27200</v>
      </c>
      <c r="P16" s="114">
        <v>3400</v>
      </c>
      <c r="Q16" s="114">
        <v>3500</v>
      </c>
      <c r="R16" s="114">
        <v>0</v>
      </c>
      <c r="S16" s="142">
        <f t="shared" si="4"/>
        <v>34100</v>
      </c>
      <c r="T16" s="126">
        <f t="shared" si="2"/>
        <v>34100</v>
      </c>
      <c r="U16" s="147">
        <f t="shared" si="3"/>
        <v>34.1</v>
      </c>
    </row>
    <row r="17" spans="1:22" ht="24.75" customHeight="1">
      <c r="A17" s="141">
        <v>11</v>
      </c>
      <c r="B17" s="112">
        <v>11</v>
      </c>
      <c r="C17" s="113" t="s">
        <v>218</v>
      </c>
      <c r="D17" s="114">
        <v>100000</v>
      </c>
      <c r="E17" s="114">
        <v>10700</v>
      </c>
      <c r="F17" s="114">
        <v>5000</v>
      </c>
      <c r="G17" s="114"/>
      <c r="H17" s="114"/>
      <c r="I17" s="142">
        <f t="shared" si="1"/>
        <v>15700</v>
      </c>
      <c r="J17" s="114">
        <v>100</v>
      </c>
      <c r="K17" s="114"/>
      <c r="L17" s="114"/>
      <c r="M17" s="114"/>
      <c r="N17" s="142">
        <f t="shared" ref="N17:N21" si="5">SUM(J17:M17)</f>
        <v>100</v>
      </c>
      <c r="O17" s="114">
        <v>36670</v>
      </c>
      <c r="P17" s="114">
        <v>52855</v>
      </c>
      <c r="Q17" s="114">
        <v>41950</v>
      </c>
      <c r="R17" s="114">
        <v>50386</v>
      </c>
      <c r="S17" s="142">
        <f t="shared" si="4"/>
        <v>181861</v>
      </c>
      <c r="T17" s="126">
        <f t="shared" si="2"/>
        <v>197661</v>
      </c>
      <c r="U17" s="147">
        <f t="shared" si="3"/>
        <v>197.661</v>
      </c>
    </row>
    <row r="18" spans="1:22" ht="24.75" customHeight="1">
      <c r="A18" s="141">
        <v>12</v>
      </c>
      <c r="B18" s="112">
        <v>12</v>
      </c>
      <c r="C18" s="113" t="s">
        <v>219</v>
      </c>
      <c r="D18" s="114">
        <v>200000</v>
      </c>
      <c r="E18" s="114">
        <v>0</v>
      </c>
      <c r="F18" s="114"/>
      <c r="G18" s="114"/>
      <c r="H18" s="114"/>
      <c r="I18" s="142">
        <f t="shared" si="1"/>
        <v>0</v>
      </c>
      <c r="J18" s="114">
        <v>0</v>
      </c>
      <c r="K18" s="114"/>
      <c r="L18" s="114"/>
      <c r="M18" s="114"/>
      <c r="N18" s="142">
        <f t="shared" si="5"/>
        <v>0</v>
      </c>
      <c r="O18" s="114">
        <v>0</v>
      </c>
      <c r="P18" s="114">
        <v>4800</v>
      </c>
      <c r="Q18" s="114">
        <v>0</v>
      </c>
      <c r="R18" s="114">
        <v>5382.8</v>
      </c>
      <c r="S18" s="142">
        <f t="shared" si="4"/>
        <v>10182.799999999999</v>
      </c>
      <c r="T18" s="126">
        <f t="shared" si="2"/>
        <v>10182.799999999999</v>
      </c>
      <c r="U18" s="147">
        <f t="shared" si="3"/>
        <v>5.0913999999999993</v>
      </c>
    </row>
    <row r="19" spans="1:22" ht="24.75" customHeight="1">
      <c r="A19" s="141">
        <v>13</v>
      </c>
      <c r="B19" s="112">
        <v>13</v>
      </c>
      <c r="C19" s="113" t="s">
        <v>220</v>
      </c>
      <c r="D19" s="114">
        <v>25000</v>
      </c>
      <c r="E19" s="114">
        <v>1030</v>
      </c>
      <c r="F19" s="114">
        <v>640</v>
      </c>
      <c r="G19" s="114">
        <v>780</v>
      </c>
      <c r="H19" s="114"/>
      <c r="I19" s="142">
        <f t="shared" si="1"/>
        <v>2450</v>
      </c>
      <c r="J19" s="114">
        <v>100</v>
      </c>
      <c r="K19" s="114">
        <v>1020</v>
      </c>
      <c r="L19" s="114">
        <v>50</v>
      </c>
      <c r="M19" s="114">
        <v>60</v>
      </c>
      <c r="N19" s="142">
        <f t="shared" si="5"/>
        <v>1230</v>
      </c>
      <c r="O19" s="114">
        <v>420</v>
      </c>
      <c r="P19" s="114">
        <v>530</v>
      </c>
      <c r="Q19" s="114">
        <v>1030</v>
      </c>
      <c r="R19" s="114">
        <v>2310</v>
      </c>
      <c r="S19" s="142">
        <f t="shared" si="4"/>
        <v>4290</v>
      </c>
      <c r="T19" s="126">
        <f t="shared" si="2"/>
        <v>7970</v>
      </c>
      <c r="U19" s="147">
        <f t="shared" si="3"/>
        <v>31.879999999999995</v>
      </c>
    </row>
    <row r="20" spans="1:22">
      <c r="A20" s="141">
        <v>14</v>
      </c>
      <c r="B20" s="112">
        <v>14</v>
      </c>
      <c r="C20" s="115" t="s">
        <v>221</v>
      </c>
      <c r="D20" s="114">
        <v>700000</v>
      </c>
      <c r="E20" s="114">
        <v>118340</v>
      </c>
      <c r="F20" s="114">
        <v>71800</v>
      </c>
      <c r="G20" s="114">
        <v>86150</v>
      </c>
      <c r="H20" s="114">
        <v>54550</v>
      </c>
      <c r="I20" s="142">
        <f t="shared" si="1"/>
        <v>330840</v>
      </c>
      <c r="J20" s="114">
        <v>140800</v>
      </c>
      <c r="K20" s="114">
        <v>130200</v>
      </c>
      <c r="L20" s="114">
        <v>134755</v>
      </c>
      <c r="M20" s="114">
        <v>132035</v>
      </c>
      <c r="N20" s="142">
        <f t="shared" si="5"/>
        <v>537790</v>
      </c>
      <c r="O20" s="114">
        <v>157161</v>
      </c>
      <c r="P20" s="114">
        <v>167993</v>
      </c>
      <c r="Q20" s="114">
        <v>178595</v>
      </c>
      <c r="R20" s="114">
        <v>100175</v>
      </c>
      <c r="S20" s="142">
        <f t="shared" si="4"/>
        <v>603924</v>
      </c>
      <c r="T20" s="126">
        <f t="shared" si="2"/>
        <v>1472554</v>
      </c>
      <c r="U20" s="147">
        <f t="shared" si="3"/>
        <v>210.36485714285712</v>
      </c>
    </row>
    <row r="21" spans="1:22">
      <c r="A21" s="141">
        <v>15</v>
      </c>
      <c r="B21" s="112">
        <v>15</v>
      </c>
      <c r="C21" s="115" t="s">
        <v>222</v>
      </c>
      <c r="D21" s="114">
        <v>50000</v>
      </c>
      <c r="E21" s="114">
        <v>26032</v>
      </c>
      <c r="F21" s="114">
        <v>3300</v>
      </c>
      <c r="G21" s="114"/>
      <c r="H21" s="114"/>
      <c r="I21" s="142">
        <f t="shared" si="1"/>
        <v>29332</v>
      </c>
      <c r="J21" s="114">
        <v>200</v>
      </c>
      <c r="K21" s="114"/>
      <c r="L21" s="114">
        <v>6790</v>
      </c>
      <c r="M21" s="114">
        <v>17670</v>
      </c>
      <c r="N21" s="142">
        <f t="shared" si="5"/>
        <v>24660</v>
      </c>
      <c r="O21" s="114">
        <v>500</v>
      </c>
      <c r="P21" s="114">
        <v>0</v>
      </c>
      <c r="Q21" s="114">
        <v>0</v>
      </c>
      <c r="R21" s="114">
        <v>0</v>
      </c>
      <c r="S21" s="142">
        <f t="shared" si="4"/>
        <v>500</v>
      </c>
      <c r="T21" s="126">
        <f t="shared" si="2"/>
        <v>54492</v>
      </c>
      <c r="U21" s="147">
        <f t="shared" si="3"/>
        <v>108.98399999999999</v>
      </c>
    </row>
    <row r="22" spans="1:22" s="152" customFormat="1">
      <c r="A22" s="150">
        <v>16</v>
      </c>
      <c r="B22" s="116"/>
      <c r="C22" s="115" t="s">
        <v>85</v>
      </c>
      <c r="D22" s="117">
        <f t="shared" ref="D22:N22" si="6">SUM(D7:D21)</f>
        <v>3300000</v>
      </c>
      <c r="E22" s="117">
        <f t="shared" si="6"/>
        <v>388593.62</v>
      </c>
      <c r="F22" s="117">
        <f t="shared" si="6"/>
        <v>127857.06</v>
      </c>
      <c r="G22" s="117">
        <f t="shared" si="6"/>
        <v>139281.06</v>
      </c>
      <c r="H22" s="117">
        <f t="shared" si="6"/>
        <v>101521.53</v>
      </c>
      <c r="I22" s="151">
        <f t="shared" si="6"/>
        <v>757253.27</v>
      </c>
      <c r="J22" s="117">
        <f t="shared" si="6"/>
        <v>260284.99</v>
      </c>
      <c r="K22" s="117">
        <f t="shared" si="6"/>
        <v>216122.54</v>
      </c>
      <c r="L22" s="117">
        <f t="shared" si="6"/>
        <v>248586.01</v>
      </c>
      <c r="M22" s="117">
        <f t="shared" si="6"/>
        <v>221514.87</v>
      </c>
      <c r="N22" s="151">
        <f t="shared" si="6"/>
        <v>946508.41</v>
      </c>
      <c r="O22" s="117">
        <f>SUM(O7:O21)</f>
        <v>334838.7</v>
      </c>
      <c r="P22" s="117">
        <f>SUM(P7:P21)</f>
        <v>481152.26</v>
      </c>
      <c r="Q22" s="117">
        <f>SUM(Q7:Q21)</f>
        <v>448670.53</v>
      </c>
      <c r="R22" s="117">
        <f>SUM(R7:R21)</f>
        <v>703019.8600000001</v>
      </c>
      <c r="S22" s="151">
        <f>O22+P22+Q22+R22</f>
        <v>1967681.35</v>
      </c>
      <c r="T22" s="126">
        <f>I22+N22+S22</f>
        <v>3671443.0300000003</v>
      </c>
      <c r="U22" s="147">
        <f t="shared" si="3"/>
        <v>111.2558493939394</v>
      </c>
      <c r="V22" s="483"/>
    </row>
    <row r="23" spans="1:22">
      <c r="A23" s="153"/>
      <c r="B23" s="153"/>
      <c r="C23" s="153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29"/>
      <c r="Q23" s="154"/>
      <c r="R23" s="154"/>
      <c r="S23" s="154"/>
      <c r="T23" s="154"/>
      <c r="U23" s="154"/>
    </row>
    <row r="24" spans="1:22">
      <c r="A24" s="153"/>
      <c r="B24" s="153"/>
      <c r="C24" s="153"/>
      <c r="D24" s="154"/>
      <c r="E24" s="154"/>
      <c r="F24" s="154"/>
      <c r="G24" s="154"/>
      <c r="H24" s="154"/>
      <c r="I24" s="154"/>
      <c r="O24" s="154"/>
      <c r="P24" s="129"/>
      <c r="Q24" s="129"/>
      <c r="R24" s="129"/>
      <c r="S24" s="154"/>
      <c r="T24" s="154"/>
      <c r="U24" s="154"/>
    </row>
    <row r="25" spans="1:22">
      <c r="A25" s="153"/>
      <c r="B25" s="153"/>
      <c r="C25" s="153"/>
      <c r="D25" s="154"/>
      <c r="E25" s="154"/>
      <c r="F25" s="154"/>
      <c r="G25" s="154"/>
      <c r="H25" s="154"/>
      <c r="I25" s="129"/>
      <c r="O25" s="154"/>
      <c r="P25" s="129"/>
      <c r="Q25" s="154"/>
      <c r="R25" s="154"/>
      <c r="S25" s="154"/>
      <c r="T25" s="154"/>
      <c r="U25" s="154"/>
    </row>
    <row r="26" spans="1:22">
      <c r="A26" s="153"/>
      <c r="B26" s="153"/>
      <c r="C26" s="153"/>
      <c r="D26" s="154"/>
      <c r="E26" s="154"/>
      <c r="F26" s="154"/>
      <c r="G26" s="154"/>
      <c r="H26" s="154"/>
      <c r="I26" s="154"/>
      <c r="O26" s="154"/>
      <c r="P26" s="129"/>
      <c r="Q26" s="154"/>
      <c r="R26" s="154"/>
      <c r="S26" s="154"/>
      <c r="T26" s="154"/>
      <c r="U26" s="154"/>
    </row>
    <row r="27" spans="1:22">
      <c r="A27" s="153"/>
      <c r="B27" s="153"/>
      <c r="C27" s="153"/>
      <c r="D27" s="154"/>
      <c r="E27" s="154"/>
      <c r="F27" s="154"/>
      <c r="G27" s="154"/>
      <c r="H27" s="154"/>
      <c r="I27" s="154"/>
      <c r="O27" s="154"/>
      <c r="P27" s="129"/>
      <c r="Q27" s="154"/>
      <c r="R27" s="154"/>
      <c r="S27" s="154"/>
      <c r="T27" s="154"/>
      <c r="U27" s="154"/>
    </row>
  </sheetData>
  <mergeCells count="12">
    <mergeCell ref="A1:U1"/>
    <mergeCell ref="A2:U2"/>
    <mergeCell ref="A3:H3"/>
    <mergeCell ref="A4:U4"/>
    <mergeCell ref="A5:A6"/>
    <mergeCell ref="C5:C6"/>
    <mergeCell ref="D5:D6"/>
    <mergeCell ref="E5:I5"/>
    <mergeCell ref="J5:N5"/>
    <mergeCell ref="O5:R5"/>
    <mergeCell ref="T5:T6"/>
    <mergeCell ref="U5:U6"/>
  </mergeCells>
  <pageMargins left="0.24" right="0.16" top="0.39" bottom="0.37" header="0.3" footer="0.3"/>
  <pageSetup paperSize="9" scale="6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87"/>
  <sheetViews>
    <sheetView workbookViewId="0">
      <selection sqref="A1:XFD1048576"/>
    </sheetView>
  </sheetViews>
  <sheetFormatPr defaultRowHeight="15"/>
  <cols>
    <col min="1" max="1" width="9.140625" style="155"/>
    <col min="2" max="2" width="55" style="155" customWidth="1"/>
    <col min="3" max="4" width="9.140625" style="155"/>
    <col min="5" max="6" width="21" style="155" customWidth="1"/>
    <col min="7" max="7" width="21.7109375" style="155" customWidth="1"/>
    <col min="8" max="8" width="16.85546875" style="155" customWidth="1"/>
    <col min="9" max="16384" width="9.140625" style="155"/>
  </cols>
  <sheetData>
    <row r="1" spans="1:9" ht="24.95" customHeight="1">
      <c r="A1" s="565" t="s">
        <v>237</v>
      </c>
      <c r="B1" s="565"/>
      <c r="C1" s="565"/>
      <c r="D1" s="565"/>
      <c r="E1" s="565"/>
      <c r="F1" s="565"/>
      <c r="G1" s="565"/>
      <c r="H1" s="565"/>
      <c r="I1" s="565"/>
    </row>
    <row r="2" spans="1:9" ht="24.95" customHeight="1">
      <c r="A2" s="567" t="s">
        <v>792</v>
      </c>
      <c r="B2" s="567"/>
      <c r="C2" s="567"/>
      <c r="D2" s="567"/>
      <c r="E2" s="567"/>
      <c r="F2" s="567"/>
      <c r="G2" s="567"/>
      <c r="H2" s="567"/>
      <c r="I2" s="567"/>
    </row>
    <row r="3" spans="1:9" ht="24.95" customHeight="1">
      <c r="A3" s="47" t="s">
        <v>238</v>
      </c>
      <c r="B3" s="47" t="s">
        <v>239</v>
      </c>
      <c r="C3" s="47" t="s">
        <v>240</v>
      </c>
      <c r="D3" s="47" t="s">
        <v>241</v>
      </c>
      <c r="E3" s="47" t="s">
        <v>242</v>
      </c>
      <c r="F3" s="47" t="s">
        <v>318</v>
      </c>
      <c r="G3" s="46" t="s">
        <v>243</v>
      </c>
      <c r="H3" s="46" t="s">
        <v>3</v>
      </c>
      <c r="I3" s="47" t="s">
        <v>31</v>
      </c>
    </row>
    <row r="4" spans="1:9" ht="24.95" customHeight="1">
      <c r="A4" s="156">
        <v>1</v>
      </c>
      <c r="B4" s="157" t="s">
        <v>244</v>
      </c>
      <c r="C4" s="156">
        <v>1</v>
      </c>
      <c r="D4" s="157" t="s">
        <v>245</v>
      </c>
      <c r="E4" s="158">
        <v>25000</v>
      </c>
      <c r="F4" s="158">
        <f>E4*3%</f>
        <v>750</v>
      </c>
      <c r="G4" s="158">
        <f>E4-F4</f>
        <v>24250</v>
      </c>
      <c r="H4" s="158">
        <f>E4-F4-G4</f>
        <v>0</v>
      </c>
      <c r="I4" s="157"/>
    </row>
    <row r="5" spans="1:9" ht="24.95" customHeight="1">
      <c r="A5" s="156">
        <v>2</v>
      </c>
      <c r="B5" s="157" t="s">
        <v>246</v>
      </c>
      <c r="C5" s="156">
        <v>1</v>
      </c>
      <c r="D5" s="157" t="s">
        <v>247</v>
      </c>
      <c r="E5" s="158">
        <v>55000</v>
      </c>
      <c r="F5" s="158">
        <f t="shared" ref="F5:F42" si="0">E5*3%</f>
        <v>1650</v>
      </c>
      <c r="G5" s="158">
        <v>53350</v>
      </c>
      <c r="H5" s="158">
        <f t="shared" ref="H5:H44" si="1">E5-F5-G5</f>
        <v>0</v>
      </c>
      <c r="I5" s="157"/>
    </row>
    <row r="6" spans="1:9" ht="24.95" customHeight="1">
      <c r="A6" s="156">
        <v>3</v>
      </c>
      <c r="B6" s="159" t="s">
        <v>248</v>
      </c>
      <c r="C6" s="160">
        <v>1</v>
      </c>
      <c r="D6" s="159" t="s">
        <v>249</v>
      </c>
      <c r="E6" s="161">
        <v>100000</v>
      </c>
      <c r="F6" s="158">
        <f t="shared" si="0"/>
        <v>3000</v>
      </c>
      <c r="G6" s="161">
        <v>97000</v>
      </c>
      <c r="H6" s="158">
        <f t="shared" si="1"/>
        <v>0</v>
      </c>
      <c r="I6" s="157"/>
    </row>
    <row r="7" spans="1:9" ht="24.95" customHeight="1">
      <c r="A7" s="156">
        <v>4</v>
      </c>
      <c r="B7" s="157" t="s">
        <v>250</v>
      </c>
      <c r="C7" s="156">
        <v>1</v>
      </c>
      <c r="D7" s="157" t="s">
        <v>251</v>
      </c>
      <c r="E7" s="158">
        <v>50000</v>
      </c>
      <c r="F7" s="158">
        <f t="shared" si="0"/>
        <v>1500</v>
      </c>
      <c r="G7" s="158">
        <v>48500</v>
      </c>
      <c r="H7" s="158">
        <f t="shared" si="1"/>
        <v>0</v>
      </c>
      <c r="I7" s="157"/>
    </row>
    <row r="8" spans="1:9" ht="24.95" customHeight="1">
      <c r="A8" s="156">
        <v>5</v>
      </c>
      <c r="B8" s="157" t="s">
        <v>252</v>
      </c>
      <c r="C8" s="156">
        <v>2</v>
      </c>
      <c r="D8" s="157" t="s">
        <v>77</v>
      </c>
      <c r="E8" s="158">
        <v>20000</v>
      </c>
      <c r="F8" s="158">
        <v>0</v>
      </c>
      <c r="G8" s="158">
        <v>20000</v>
      </c>
      <c r="H8" s="158">
        <f t="shared" si="1"/>
        <v>0</v>
      </c>
      <c r="I8" s="157"/>
    </row>
    <row r="9" spans="1:9" ht="24.95" customHeight="1">
      <c r="A9" s="156">
        <v>6</v>
      </c>
      <c r="B9" s="157" t="s">
        <v>253</v>
      </c>
      <c r="C9" s="156">
        <v>2</v>
      </c>
      <c r="D9" s="157" t="s">
        <v>77</v>
      </c>
      <c r="E9" s="162">
        <v>100000</v>
      </c>
      <c r="F9" s="158">
        <f t="shared" si="0"/>
        <v>3000</v>
      </c>
      <c r="G9" s="162">
        <v>97000</v>
      </c>
      <c r="H9" s="158">
        <f t="shared" si="1"/>
        <v>0</v>
      </c>
      <c r="I9" s="157"/>
    </row>
    <row r="10" spans="1:9" ht="24.95" customHeight="1">
      <c r="A10" s="156">
        <v>7</v>
      </c>
      <c r="B10" s="163" t="s">
        <v>254</v>
      </c>
      <c r="C10" s="156">
        <v>3</v>
      </c>
      <c r="D10" s="157" t="s">
        <v>255</v>
      </c>
      <c r="E10" s="162">
        <v>100000</v>
      </c>
      <c r="F10" s="158">
        <f t="shared" si="0"/>
        <v>3000</v>
      </c>
      <c r="G10" s="162">
        <v>97000</v>
      </c>
      <c r="H10" s="158">
        <f t="shared" si="1"/>
        <v>0</v>
      </c>
      <c r="I10" s="157"/>
    </row>
    <row r="11" spans="1:9" ht="24.95" customHeight="1">
      <c r="A11" s="156">
        <v>8</v>
      </c>
      <c r="B11" s="159" t="s">
        <v>256</v>
      </c>
      <c r="C11" s="160">
        <v>3</v>
      </c>
      <c r="D11" s="159" t="s">
        <v>77</v>
      </c>
      <c r="E11" s="161">
        <v>25000</v>
      </c>
      <c r="F11" s="158">
        <f t="shared" si="0"/>
        <v>750</v>
      </c>
      <c r="G11" s="161">
        <v>24250</v>
      </c>
      <c r="H11" s="158">
        <f t="shared" si="1"/>
        <v>0</v>
      </c>
      <c r="I11" s="164"/>
    </row>
    <row r="12" spans="1:9" ht="24.95" customHeight="1">
      <c r="A12" s="156">
        <v>9</v>
      </c>
      <c r="B12" s="159" t="s">
        <v>257</v>
      </c>
      <c r="C12" s="160">
        <v>3</v>
      </c>
      <c r="D12" s="159" t="s">
        <v>77</v>
      </c>
      <c r="E12" s="161">
        <v>25000</v>
      </c>
      <c r="F12" s="158">
        <f t="shared" si="0"/>
        <v>750</v>
      </c>
      <c r="G12" s="161">
        <v>24250</v>
      </c>
      <c r="H12" s="158">
        <f t="shared" si="1"/>
        <v>0</v>
      </c>
      <c r="I12" s="164"/>
    </row>
    <row r="13" spans="1:9" ht="24.95" customHeight="1">
      <c r="A13" s="156">
        <v>10</v>
      </c>
      <c r="B13" s="159" t="s">
        <v>258</v>
      </c>
      <c r="C13" s="160">
        <v>3</v>
      </c>
      <c r="D13" s="159" t="s">
        <v>77</v>
      </c>
      <c r="E13" s="161">
        <v>25000</v>
      </c>
      <c r="F13" s="158">
        <v>0</v>
      </c>
      <c r="G13" s="161">
        <v>25000</v>
      </c>
      <c r="H13" s="158">
        <f t="shared" si="1"/>
        <v>0</v>
      </c>
      <c r="I13" s="164"/>
    </row>
    <row r="14" spans="1:9" ht="24.95" customHeight="1">
      <c r="A14" s="156">
        <v>11</v>
      </c>
      <c r="B14" s="165" t="s">
        <v>259</v>
      </c>
      <c r="C14" s="160">
        <v>4</v>
      </c>
      <c r="D14" s="165" t="s">
        <v>260</v>
      </c>
      <c r="E14" s="161">
        <v>100000</v>
      </c>
      <c r="F14" s="158">
        <f t="shared" si="0"/>
        <v>3000</v>
      </c>
      <c r="G14" s="161">
        <v>97000</v>
      </c>
      <c r="H14" s="158">
        <f t="shared" si="1"/>
        <v>0</v>
      </c>
      <c r="I14" s="166"/>
    </row>
    <row r="15" spans="1:9" ht="24.95" customHeight="1">
      <c r="A15" s="156">
        <v>12</v>
      </c>
      <c r="B15" s="165" t="s">
        <v>259</v>
      </c>
      <c r="C15" s="160">
        <v>5</v>
      </c>
      <c r="D15" s="165" t="s">
        <v>260</v>
      </c>
      <c r="E15" s="161">
        <v>100000</v>
      </c>
      <c r="F15" s="158">
        <f t="shared" si="0"/>
        <v>3000</v>
      </c>
      <c r="G15" s="161">
        <v>97000</v>
      </c>
      <c r="H15" s="158">
        <f t="shared" si="1"/>
        <v>0</v>
      </c>
      <c r="I15" s="166"/>
    </row>
    <row r="16" spans="1:9" ht="24.95" customHeight="1">
      <c r="A16" s="156">
        <v>13</v>
      </c>
      <c r="B16" s="165" t="s">
        <v>259</v>
      </c>
      <c r="C16" s="160">
        <v>6</v>
      </c>
      <c r="D16" s="167" t="s">
        <v>261</v>
      </c>
      <c r="E16" s="168">
        <v>50000</v>
      </c>
      <c r="F16" s="158">
        <v>1712</v>
      </c>
      <c r="G16" s="168">
        <v>48288</v>
      </c>
      <c r="H16" s="158">
        <f t="shared" si="1"/>
        <v>0</v>
      </c>
      <c r="I16" s="166"/>
    </row>
    <row r="17" spans="1:9" ht="24.95" customHeight="1">
      <c r="A17" s="156">
        <v>14</v>
      </c>
      <c r="B17" s="169" t="s">
        <v>262</v>
      </c>
      <c r="C17" s="156">
        <v>6</v>
      </c>
      <c r="D17" s="163" t="s">
        <v>263</v>
      </c>
      <c r="E17" s="158">
        <v>50000</v>
      </c>
      <c r="F17" s="158">
        <f t="shared" si="0"/>
        <v>1500</v>
      </c>
      <c r="G17" s="158">
        <v>48500</v>
      </c>
      <c r="H17" s="158">
        <f t="shared" si="1"/>
        <v>0</v>
      </c>
      <c r="I17" s="166"/>
    </row>
    <row r="18" spans="1:9" ht="24.95" customHeight="1">
      <c r="A18" s="156">
        <v>15</v>
      </c>
      <c r="B18" s="169" t="s">
        <v>264</v>
      </c>
      <c r="C18" s="156">
        <v>7</v>
      </c>
      <c r="D18" s="163" t="s">
        <v>261</v>
      </c>
      <c r="E18" s="158">
        <v>100000</v>
      </c>
      <c r="F18" s="158">
        <f t="shared" si="0"/>
        <v>3000</v>
      </c>
      <c r="G18" s="158">
        <v>97000</v>
      </c>
      <c r="H18" s="158">
        <f t="shared" si="1"/>
        <v>0</v>
      </c>
      <c r="I18" s="166"/>
    </row>
    <row r="19" spans="1:9" s="171" customFormat="1" ht="24.95" customHeight="1">
      <c r="A19" s="156">
        <v>16</v>
      </c>
      <c r="B19" s="170" t="s">
        <v>265</v>
      </c>
      <c r="C19" s="160">
        <v>8</v>
      </c>
      <c r="D19" s="167" t="s">
        <v>266</v>
      </c>
      <c r="E19" s="161">
        <v>200000</v>
      </c>
      <c r="F19" s="158">
        <f t="shared" si="0"/>
        <v>6000</v>
      </c>
      <c r="G19" s="161">
        <v>194000</v>
      </c>
      <c r="H19" s="158">
        <f t="shared" si="1"/>
        <v>0</v>
      </c>
      <c r="I19" s="167"/>
    </row>
    <row r="20" spans="1:9" s="171" customFormat="1" ht="24.95" customHeight="1">
      <c r="A20" s="156">
        <v>17</v>
      </c>
      <c r="B20" s="163" t="s">
        <v>267</v>
      </c>
      <c r="C20" s="156">
        <v>9</v>
      </c>
      <c r="D20" s="163" t="s">
        <v>268</v>
      </c>
      <c r="E20" s="158">
        <v>100000</v>
      </c>
      <c r="F20" s="158">
        <f t="shared" si="0"/>
        <v>3000</v>
      </c>
      <c r="G20" s="158">
        <v>97000</v>
      </c>
      <c r="H20" s="158">
        <f t="shared" si="1"/>
        <v>0</v>
      </c>
      <c r="I20" s="167"/>
    </row>
    <row r="21" spans="1:9" ht="24.95" customHeight="1">
      <c r="A21" s="156">
        <v>18</v>
      </c>
      <c r="B21" s="169" t="s">
        <v>269</v>
      </c>
      <c r="C21" s="156">
        <v>9</v>
      </c>
      <c r="D21" s="163" t="s">
        <v>270</v>
      </c>
      <c r="E21" s="158">
        <v>100000</v>
      </c>
      <c r="F21" s="158">
        <f t="shared" si="0"/>
        <v>3000</v>
      </c>
      <c r="G21" s="158">
        <v>97000</v>
      </c>
      <c r="H21" s="158">
        <f t="shared" si="1"/>
        <v>0</v>
      </c>
      <c r="I21" s="166"/>
    </row>
    <row r="22" spans="1:9" ht="24.95" customHeight="1">
      <c r="A22" s="156">
        <v>19</v>
      </c>
      <c r="B22" s="169" t="s">
        <v>271</v>
      </c>
      <c r="C22" s="156">
        <v>10</v>
      </c>
      <c r="D22" s="163" t="s">
        <v>272</v>
      </c>
      <c r="E22" s="158">
        <v>90000</v>
      </c>
      <c r="F22" s="158">
        <f t="shared" si="0"/>
        <v>2700</v>
      </c>
      <c r="G22" s="158">
        <v>87300</v>
      </c>
      <c r="H22" s="158">
        <f t="shared" si="1"/>
        <v>0</v>
      </c>
      <c r="I22" s="166"/>
    </row>
    <row r="23" spans="1:9" ht="24.95" customHeight="1">
      <c r="A23" s="156">
        <v>20</v>
      </c>
      <c r="B23" s="169" t="s">
        <v>273</v>
      </c>
      <c r="C23" s="156">
        <v>10</v>
      </c>
      <c r="D23" s="163" t="s">
        <v>272</v>
      </c>
      <c r="E23" s="158">
        <v>40000</v>
      </c>
      <c r="F23" s="158">
        <f t="shared" si="0"/>
        <v>1200</v>
      </c>
      <c r="G23" s="158">
        <v>38800</v>
      </c>
      <c r="H23" s="158">
        <f t="shared" si="1"/>
        <v>0</v>
      </c>
      <c r="I23" s="166"/>
    </row>
    <row r="24" spans="1:9" ht="24.95" customHeight="1">
      <c r="A24" s="156">
        <v>21</v>
      </c>
      <c r="B24" s="169" t="s">
        <v>274</v>
      </c>
      <c r="C24" s="156">
        <v>11</v>
      </c>
      <c r="D24" s="163" t="s">
        <v>260</v>
      </c>
      <c r="E24" s="158">
        <v>50000</v>
      </c>
      <c r="F24" s="158">
        <f t="shared" si="0"/>
        <v>1500</v>
      </c>
      <c r="G24" s="158">
        <v>48500</v>
      </c>
      <c r="H24" s="158">
        <f t="shared" si="1"/>
        <v>0</v>
      </c>
      <c r="I24" s="166"/>
    </row>
    <row r="25" spans="1:9" s="171" customFormat="1" ht="24.95" customHeight="1">
      <c r="A25" s="156">
        <v>22</v>
      </c>
      <c r="B25" s="167" t="s">
        <v>275</v>
      </c>
      <c r="C25" s="160">
        <v>11</v>
      </c>
      <c r="D25" s="167" t="s">
        <v>276</v>
      </c>
      <c r="E25" s="161">
        <v>0</v>
      </c>
      <c r="F25" s="158">
        <f t="shared" si="0"/>
        <v>0</v>
      </c>
      <c r="G25" s="161"/>
      <c r="H25" s="158">
        <f t="shared" si="1"/>
        <v>0</v>
      </c>
      <c r="I25" s="172"/>
    </row>
    <row r="26" spans="1:9" s="171" customFormat="1" ht="24.95" customHeight="1">
      <c r="A26" s="156">
        <v>23</v>
      </c>
      <c r="B26" s="170" t="s">
        <v>277</v>
      </c>
      <c r="C26" s="160">
        <v>11</v>
      </c>
      <c r="D26" s="167" t="s">
        <v>278</v>
      </c>
      <c r="E26" s="161">
        <v>79000</v>
      </c>
      <c r="F26" s="158">
        <f t="shared" si="0"/>
        <v>2370</v>
      </c>
      <c r="G26" s="161">
        <v>76630</v>
      </c>
      <c r="H26" s="158">
        <f t="shared" si="1"/>
        <v>0</v>
      </c>
      <c r="I26" s="172"/>
    </row>
    <row r="27" spans="1:9" s="171" customFormat="1" ht="24.95" customHeight="1">
      <c r="A27" s="156">
        <v>24</v>
      </c>
      <c r="B27" s="170" t="s">
        <v>279</v>
      </c>
      <c r="C27" s="160">
        <v>12</v>
      </c>
      <c r="D27" s="167" t="s">
        <v>280</v>
      </c>
      <c r="E27" s="161">
        <v>100000</v>
      </c>
      <c r="F27" s="158">
        <f t="shared" si="0"/>
        <v>3000</v>
      </c>
      <c r="G27" s="161">
        <v>97000</v>
      </c>
      <c r="H27" s="158">
        <f t="shared" si="1"/>
        <v>0</v>
      </c>
      <c r="I27" s="172"/>
    </row>
    <row r="28" spans="1:9" ht="24.95" customHeight="1">
      <c r="A28" s="156">
        <v>25</v>
      </c>
      <c r="B28" s="163" t="s">
        <v>281</v>
      </c>
      <c r="C28" s="156">
        <v>12</v>
      </c>
      <c r="D28" s="163" t="s">
        <v>282</v>
      </c>
      <c r="E28" s="158">
        <v>20000</v>
      </c>
      <c r="F28" s="158">
        <v>0</v>
      </c>
      <c r="G28" s="158">
        <v>20000</v>
      </c>
      <c r="H28" s="158">
        <f t="shared" si="1"/>
        <v>0</v>
      </c>
      <c r="I28" s="166"/>
    </row>
    <row r="29" spans="1:9" ht="24.95" customHeight="1">
      <c r="A29" s="156">
        <v>26</v>
      </c>
      <c r="B29" s="169" t="s">
        <v>283</v>
      </c>
      <c r="C29" s="156">
        <v>12</v>
      </c>
      <c r="D29" s="163" t="s">
        <v>284</v>
      </c>
      <c r="E29" s="158">
        <v>10000</v>
      </c>
      <c r="F29" s="158">
        <f t="shared" si="0"/>
        <v>300</v>
      </c>
      <c r="G29" s="158">
        <v>9700</v>
      </c>
      <c r="H29" s="158">
        <f t="shared" si="1"/>
        <v>0</v>
      </c>
      <c r="I29" s="166"/>
    </row>
    <row r="30" spans="1:9" s="171" customFormat="1" ht="24.95" customHeight="1">
      <c r="A30" s="156">
        <v>27</v>
      </c>
      <c r="B30" s="170" t="s">
        <v>285</v>
      </c>
      <c r="C30" s="160">
        <v>13</v>
      </c>
      <c r="D30" s="167" t="s">
        <v>82</v>
      </c>
      <c r="E30" s="161">
        <v>50000</v>
      </c>
      <c r="F30" s="158">
        <f t="shared" si="0"/>
        <v>1500</v>
      </c>
      <c r="G30" s="161">
        <v>48500</v>
      </c>
      <c r="H30" s="158">
        <f t="shared" si="1"/>
        <v>0</v>
      </c>
      <c r="I30" s="172"/>
    </row>
    <row r="31" spans="1:9" ht="24.95" customHeight="1">
      <c r="A31" s="156">
        <v>28</v>
      </c>
      <c r="B31" s="163" t="s">
        <v>286</v>
      </c>
      <c r="C31" s="156">
        <v>13</v>
      </c>
      <c r="D31" s="163" t="s">
        <v>287</v>
      </c>
      <c r="E31" s="158">
        <v>20000</v>
      </c>
      <c r="F31" s="158">
        <f t="shared" si="0"/>
        <v>600</v>
      </c>
      <c r="G31" s="158">
        <v>19400</v>
      </c>
      <c r="H31" s="158">
        <f t="shared" si="1"/>
        <v>0</v>
      </c>
      <c r="I31" s="166"/>
    </row>
    <row r="32" spans="1:9" ht="24.95" customHeight="1">
      <c r="A32" s="156">
        <v>29</v>
      </c>
      <c r="B32" s="169" t="s">
        <v>288</v>
      </c>
      <c r="C32" s="156">
        <v>13</v>
      </c>
      <c r="D32" s="163" t="s">
        <v>289</v>
      </c>
      <c r="E32" s="158">
        <v>20000</v>
      </c>
      <c r="F32" s="158">
        <f t="shared" si="0"/>
        <v>600</v>
      </c>
      <c r="G32" s="158">
        <v>19400</v>
      </c>
      <c r="H32" s="158">
        <f t="shared" si="1"/>
        <v>0</v>
      </c>
      <c r="I32" s="166"/>
    </row>
    <row r="33" spans="1:12" ht="24.95" customHeight="1">
      <c r="A33" s="156">
        <v>30</v>
      </c>
      <c r="B33" s="169" t="s">
        <v>290</v>
      </c>
      <c r="C33" s="156">
        <v>13</v>
      </c>
      <c r="D33" s="163" t="s">
        <v>291</v>
      </c>
      <c r="E33" s="158">
        <v>20000</v>
      </c>
      <c r="F33" s="158">
        <f t="shared" si="0"/>
        <v>600</v>
      </c>
      <c r="G33" s="158">
        <v>19400</v>
      </c>
      <c r="H33" s="158">
        <f t="shared" si="1"/>
        <v>0</v>
      </c>
      <c r="I33" s="166"/>
    </row>
    <row r="34" spans="1:12" ht="24.95" customHeight="1">
      <c r="A34" s="156">
        <v>31</v>
      </c>
      <c r="B34" s="169" t="s">
        <v>292</v>
      </c>
      <c r="C34" s="156">
        <v>13</v>
      </c>
      <c r="D34" s="163" t="s">
        <v>291</v>
      </c>
      <c r="E34" s="158">
        <v>20000</v>
      </c>
      <c r="F34" s="158">
        <f t="shared" si="0"/>
        <v>600</v>
      </c>
      <c r="G34" s="158">
        <v>19400</v>
      </c>
      <c r="H34" s="158">
        <f t="shared" si="1"/>
        <v>0</v>
      </c>
      <c r="I34" s="166"/>
    </row>
    <row r="35" spans="1:12" ht="24.95" customHeight="1">
      <c r="A35" s="156">
        <v>32</v>
      </c>
      <c r="B35" s="169" t="s">
        <v>293</v>
      </c>
      <c r="C35" s="156">
        <v>14</v>
      </c>
      <c r="D35" s="163" t="s">
        <v>294</v>
      </c>
      <c r="E35" s="158">
        <v>70000</v>
      </c>
      <c r="F35" s="158">
        <f t="shared" si="0"/>
        <v>2100</v>
      </c>
      <c r="G35" s="158">
        <v>67900</v>
      </c>
      <c r="H35" s="158">
        <f t="shared" si="1"/>
        <v>0</v>
      </c>
      <c r="I35" s="166"/>
    </row>
    <row r="36" spans="1:12" ht="24.95" customHeight="1">
      <c r="A36" s="156">
        <v>33</v>
      </c>
      <c r="B36" s="169" t="s">
        <v>295</v>
      </c>
      <c r="C36" s="156">
        <v>14</v>
      </c>
      <c r="D36" s="163" t="s">
        <v>296</v>
      </c>
      <c r="E36" s="158">
        <v>20000</v>
      </c>
      <c r="F36" s="158">
        <f t="shared" si="0"/>
        <v>600</v>
      </c>
      <c r="G36" s="158">
        <v>19400</v>
      </c>
      <c r="H36" s="158">
        <f t="shared" si="1"/>
        <v>0</v>
      </c>
      <c r="I36" s="166"/>
    </row>
    <row r="37" spans="1:12" ht="24.95" customHeight="1">
      <c r="A37" s="156">
        <v>34</v>
      </c>
      <c r="B37" s="169" t="s">
        <v>297</v>
      </c>
      <c r="C37" s="156">
        <v>14</v>
      </c>
      <c r="D37" s="163" t="s">
        <v>298</v>
      </c>
      <c r="E37" s="158">
        <v>20000</v>
      </c>
      <c r="F37" s="158">
        <f t="shared" si="0"/>
        <v>600</v>
      </c>
      <c r="G37" s="158">
        <v>19400</v>
      </c>
      <c r="H37" s="158">
        <f t="shared" si="1"/>
        <v>0</v>
      </c>
      <c r="I37" s="166"/>
    </row>
    <row r="38" spans="1:12" ht="24.95" customHeight="1">
      <c r="A38" s="156">
        <v>35</v>
      </c>
      <c r="B38" s="169" t="s">
        <v>299</v>
      </c>
      <c r="C38" s="156">
        <v>14</v>
      </c>
      <c r="D38" s="163" t="s">
        <v>300</v>
      </c>
      <c r="E38" s="158">
        <v>20000</v>
      </c>
      <c r="F38" s="158">
        <f t="shared" si="0"/>
        <v>600</v>
      </c>
      <c r="G38" s="158">
        <v>19400</v>
      </c>
      <c r="H38" s="158">
        <f t="shared" si="1"/>
        <v>0</v>
      </c>
      <c r="I38" s="166"/>
    </row>
    <row r="39" spans="1:12" ht="24.95" customHeight="1">
      <c r="A39" s="156">
        <v>36</v>
      </c>
      <c r="B39" s="169" t="s">
        <v>301</v>
      </c>
      <c r="C39" s="156">
        <v>15</v>
      </c>
      <c r="D39" s="163" t="s">
        <v>302</v>
      </c>
      <c r="E39" s="158">
        <v>45000</v>
      </c>
      <c r="F39" s="158">
        <f t="shared" si="0"/>
        <v>1350</v>
      </c>
      <c r="G39" s="158">
        <v>43650</v>
      </c>
      <c r="H39" s="158">
        <f t="shared" si="1"/>
        <v>0</v>
      </c>
      <c r="I39" s="166"/>
    </row>
    <row r="40" spans="1:12" ht="28.5" customHeight="1">
      <c r="A40" s="156">
        <v>37</v>
      </c>
      <c r="B40" s="169" t="s">
        <v>303</v>
      </c>
      <c r="C40" s="156">
        <v>15</v>
      </c>
      <c r="D40" s="163" t="s">
        <v>304</v>
      </c>
      <c r="E40" s="158">
        <v>20000</v>
      </c>
      <c r="F40" s="158">
        <f t="shared" si="0"/>
        <v>600</v>
      </c>
      <c r="G40" s="158">
        <v>19400</v>
      </c>
      <c r="H40" s="158">
        <f t="shared" si="1"/>
        <v>0</v>
      </c>
      <c r="I40" s="166"/>
    </row>
    <row r="41" spans="1:12" ht="29.25" customHeight="1">
      <c r="A41" s="156">
        <v>38</v>
      </c>
      <c r="B41" s="169" t="s">
        <v>305</v>
      </c>
      <c r="C41" s="156">
        <v>15</v>
      </c>
      <c r="D41" s="163" t="s">
        <v>306</v>
      </c>
      <c r="E41" s="158">
        <v>20000</v>
      </c>
      <c r="F41" s="158">
        <f t="shared" si="0"/>
        <v>600</v>
      </c>
      <c r="G41" s="158">
        <v>19400</v>
      </c>
      <c r="H41" s="158">
        <f t="shared" si="1"/>
        <v>0</v>
      </c>
      <c r="I41" s="166"/>
    </row>
    <row r="42" spans="1:12" ht="24.95" customHeight="1">
      <c r="A42" s="156">
        <v>39</v>
      </c>
      <c r="B42" s="169" t="s">
        <v>307</v>
      </c>
      <c r="C42" s="156">
        <v>15</v>
      </c>
      <c r="D42" s="163" t="s">
        <v>308</v>
      </c>
      <c r="E42" s="158">
        <v>20000</v>
      </c>
      <c r="F42" s="158">
        <f t="shared" si="0"/>
        <v>600</v>
      </c>
      <c r="G42" s="158">
        <v>19400</v>
      </c>
      <c r="H42" s="158">
        <f t="shared" si="1"/>
        <v>0</v>
      </c>
      <c r="I42" s="173"/>
    </row>
    <row r="43" spans="1:12" ht="34.5" customHeight="1">
      <c r="A43" s="156">
        <v>40</v>
      </c>
      <c r="B43" s="169" t="s">
        <v>309</v>
      </c>
      <c r="C43" s="169" t="s">
        <v>245</v>
      </c>
      <c r="D43" s="174"/>
      <c r="E43" s="158">
        <v>120960</v>
      </c>
      <c r="F43" s="158">
        <v>0</v>
      </c>
      <c r="G43" s="158">
        <f>22680+15120+15120+15120+15120+30240+7560</f>
        <v>120960</v>
      </c>
      <c r="H43" s="158">
        <f t="shared" si="1"/>
        <v>0</v>
      </c>
      <c r="I43" s="173"/>
    </row>
    <row r="44" spans="1:12" ht="24.95" customHeight="1">
      <c r="A44" s="156">
        <v>41</v>
      </c>
      <c r="B44" s="175" t="s">
        <v>310</v>
      </c>
      <c r="C44" s="156"/>
      <c r="D44" s="157"/>
      <c r="E44" s="158">
        <v>69940</v>
      </c>
      <c r="F44" s="158">
        <v>0</v>
      </c>
      <c r="G44" s="158">
        <f>15120+52721.8+2098.2-12475</f>
        <v>57465</v>
      </c>
      <c r="H44" s="158">
        <f t="shared" si="1"/>
        <v>12475</v>
      </c>
      <c r="I44" s="166"/>
    </row>
    <row r="45" spans="1:12" ht="24.95" customHeight="1">
      <c r="A45" s="176"/>
      <c r="B45" s="176" t="s">
        <v>1</v>
      </c>
      <c r="C45" s="177"/>
      <c r="D45" s="178"/>
      <c r="E45" s="179">
        <f>SUM(E4:E44)</f>
        <v>2269900</v>
      </c>
      <c r="F45" s="179">
        <f>SUM(F4:F44)</f>
        <v>60632</v>
      </c>
      <c r="G45" s="179">
        <f>SUM(G4:G44)</f>
        <v>2196793</v>
      </c>
      <c r="H45" s="179">
        <f>SUM(H4:H44)</f>
        <v>12475</v>
      </c>
      <c r="I45" s="176"/>
      <c r="L45" s="180"/>
    </row>
    <row r="46" spans="1:12" s="183" customFormat="1" ht="24.95" customHeight="1">
      <c r="A46" s="39"/>
      <c r="B46" s="39" t="s">
        <v>311</v>
      </c>
      <c r="C46" s="181"/>
      <c r="D46" s="38"/>
      <c r="E46" s="182">
        <f>G45</f>
        <v>2196793</v>
      </c>
      <c r="F46" s="182"/>
      <c r="G46" s="182"/>
      <c r="H46" s="182"/>
      <c r="I46" s="39"/>
      <c r="L46" s="184"/>
    </row>
    <row r="47" spans="1:12" s="183" customFormat="1" ht="24.95" customHeight="1">
      <c r="A47" s="39"/>
      <c r="B47" s="39" t="s">
        <v>312</v>
      </c>
      <c r="C47" s="181"/>
      <c r="D47" s="38"/>
      <c r="E47" s="182">
        <f>F45</f>
        <v>60632</v>
      </c>
      <c r="F47" s="182"/>
      <c r="G47" s="182"/>
      <c r="H47" s="182"/>
      <c r="I47" s="39"/>
      <c r="L47" s="184"/>
    </row>
    <row r="48" spans="1:12" s="183" customFormat="1" ht="24.95" customHeight="1">
      <c r="A48" s="39"/>
      <c r="B48" s="39" t="s">
        <v>319</v>
      </c>
      <c r="C48" s="181"/>
      <c r="D48" s="38"/>
      <c r="E48" s="182">
        <v>12475</v>
      </c>
      <c r="F48" s="182"/>
      <c r="G48" s="182"/>
      <c r="H48" s="182"/>
      <c r="I48" s="39"/>
      <c r="L48" s="184"/>
    </row>
    <row r="49" spans="1:12" s="183" customFormat="1" ht="24.95" customHeight="1">
      <c r="A49" s="39"/>
      <c r="B49" s="39" t="s">
        <v>1</v>
      </c>
      <c r="C49" s="181"/>
      <c r="D49" s="38"/>
      <c r="E49" s="182">
        <f>SUM(E46:E48)</f>
        <v>2269900</v>
      </c>
      <c r="F49" s="182"/>
      <c r="G49" s="182"/>
      <c r="H49" s="182"/>
      <c r="I49" s="39"/>
      <c r="L49" s="184"/>
    </row>
    <row r="50" spans="1:12" s="17" customFormat="1" ht="17.25">
      <c r="B50" s="185" t="s">
        <v>313</v>
      </c>
      <c r="C50" s="186"/>
      <c r="D50" s="186" t="s">
        <v>314</v>
      </c>
      <c r="E50" s="186"/>
      <c r="F50" s="186"/>
      <c r="G50" s="186"/>
      <c r="H50" s="186"/>
      <c r="I50" s="155"/>
    </row>
    <row r="51" spans="1:12" s="17" customFormat="1" ht="17.25">
      <c r="B51" s="187" t="s">
        <v>315</v>
      </c>
      <c r="C51" s="187"/>
      <c r="D51" s="187" t="s">
        <v>316</v>
      </c>
      <c r="E51" s="187"/>
      <c r="F51" s="187"/>
      <c r="G51" s="187"/>
      <c r="H51" s="187"/>
      <c r="I51" s="155"/>
    </row>
    <row r="52" spans="1:12" s="17" customFormat="1" ht="17.25">
      <c r="B52" s="188" t="s">
        <v>317</v>
      </c>
      <c r="C52" s="7"/>
      <c r="D52" s="7" t="s">
        <v>121</v>
      </c>
      <c r="E52" s="7"/>
      <c r="F52" s="7"/>
      <c r="G52" s="7"/>
      <c r="H52" s="7"/>
      <c r="I52" s="155"/>
    </row>
    <row r="53" spans="1:12" ht="17.25">
      <c r="A53" s="189"/>
      <c r="B53" s="189"/>
      <c r="C53" s="190"/>
      <c r="D53" s="189"/>
      <c r="E53" s="191"/>
      <c r="F53" s="191"/>
      <c r="G53" s="191"/>
      <c r="H53" s="191"/>
      <c r="I53" s="192"/>
    </row>
    <row r="54" spans="1:12" ht="17.25">
      <c r="A54" s="189"/>
      <c r="B54" s="189"/>
      <c r="C54" s="190"/>
      <c r="D54" s="189"/>
      <c r="E54" s="191"/>
      <c r="F54" s="191"/>
      <c r="G54" s="191"/>
      <c r="H54" s="191"/>
      <c r="I54" s="192"/>
    </row>
    <row r="55" spans="1:12" ht="17.25">
      <c r="A55" s="189"/>
      <c r="B55" s="189"/>
      <c r="C55" s="190"/>
      <c r="D55" s="189"/>
      <c r="E55" s="191"/>
      <c r="F55" s="191"/>
      <c r="G55" s="191"/>
      <c r="H55" s="191"/>
      <c r="I55" s="192"/>
    </row>
    <row r="56" spans="1:12" ht="17.25">
      <c r="A56" s="189"/>
      <c r="B56" s="189"/>
      <c r="C56" s="190"/>
      <c r="D56" s="189"/>
      <c r="E56" s="191"/>
      <c r="F56" s="191"/>
      <c r="G56" s="191"/>
      <c r="H56" s="191"/>
      <c r="I56" s="192"/>
    </row>
    <row r="57" spans="1:12" ht="17.25">
      <c r="A57" s="189"/>
      <c r="B57" s="189"/>
      <c r="C57" s="190"/>
      <c r="D57" s="189"/>
      <c r="E57" s="191"/>
      <c r="F57" s="191"/>
      <c r="G57" s="191"/>
      <c r="H57" s="191"/>
      <c r="I57" s="192"/>
    </row>
    <row r="58" spans="1:12" ht="17.25">
      <c r="A58" s="189"/>
      <c r="B58" s="189"/>
      <c r="C58" s="190"/>
      <c r="D58" s="189"/>
      <c r="E58" s="191"/>
      <c r="F58" s="191"/>
      <c r="G58" s="191"/>
      <c r="H58" s="191"/>
      <c r="I58" s="192"/>
    </row>
    <row r="59" spans="1:12" ht="17.25">
      <c r="A59" s="189"/>
      <c r="B59" s="189"/>
      <c r="C59" s="190"/>
      <c r="D59" s="189"/>
      <c r="E59" s="191"/>
      <c r="F59" s="191"/>
      <c r="G59" s="191"/>
      <c r="H59" s="191"/>
      <c r="I59" s="192"/>
    </row>
    <row r="60" spans="1:12" ht="17.25">
      <c r="A60" s="189"/>
      <c r="B60" s="189"/>
      <c r="C60" s="190"/>
      <c r="D60" s="189"/>
      <c r="E60" s="191"/>
      <c r="F60" s="191"/>
      <c r="G60" s="191"/>
      <c r="H60" s="191"/>
      <c r="I60" s="192"/>
    </row>
    <row r="61" spans="1:12" ht="17.25">
      <c r="A61" s="189"/>
      <c r="B61" s="189"/>
      <c r="C61" s="190"/>
      <c r="D61" s="189"/>
      <c r="E61" s="191"/>
      <c r="F61" s="191"/>
      <c r="G61" s="191"/>
      <c r="H61" s="191"/>
      <c r="I61" s="192"/>
    </row>
    <row r="62" spans="1:12" ht="17.25">
      <c r="A62" s="189"/>
      <c r="B62" s="189"/>
      <c r="C62" s="190"/>
      <c r="D62" s="189"/>
      <c r="E62" s="191"/>
      <c r="F62" s="191"/>
      <c r="G62" s="191"/>
      <c r="H62" s="191"/>
      <c r="I62" s="192"/>
    </row>
    <row r="63" spans="1:12" ht="17.25">
      <c r="A63" s="189"/>
      <c r="B63" s="189"/>
      <c r="C63" s="190"/>
      <c r="D63" s="189"/>
      <c r="E63" s="191"/>
      <c r="F63" s="191"/>
      <c r="G63" s="191"/>
      <c r="H63" s="191"/>
      <c r="I63" s="192"/>
    </row>
    <row r="64" spans="1:12" ht="17.25">
      <c r="A64" s="189"/>
      <c r="B64" s="189"/>
      <c r="C64" s="190"/>
      <c r="D64" s="189"/>
      <c r="E64" s="191"/>
      <c r="F64" s="191"/>
      <c r="G64" s="191"/>
      <c r="H64" s="191"/>
      <c r="I64" s="192"/>
    </row>
    <row r="65" spans="1:9" ht="17.25">
      <c r="A65" s="189"/>
      <c r="B65" s="189"/>
      <c r="C65" s="190"/>
      <c r="D65" s="189"/>
      <c r="E65" s="191"/>
      <c r="F65" s="191"/>
      <c r="G65" s="191"/>
      <c r="H65" s="191"/>
      <c r="I65" s="192"/>
    </row>
    <row r="66" spans="1:9" ht="17.25">
      <c r="A66" s="189"/>
      <c r="B66" s="189"/>
      <c r="C66" s="190"/>
      <c r="D66" s="189"/>
      <c r="E66" s="191"/>
      <c r="F66" s="191"/>
      <c r="G66" s="191"/>
      <c r="H66" s="191"/>
      <c r="I66" s="192"/>
    </row>
    <row r="67" spans="1:9" ht="17.25">
      <c r="A67" s="189"/>
      <c r="B67" s="189"/>
      <c r="C67" s="190"/>
      <c r="D67" s="189"/>
      <c r="E67" s="191"/>
      <c r="F67" s="191"/>
      <c r="G67" s="191"/>
      <c r="H67" s="191"/>
      <c r="I67" s="192"/>
    </row>
    <row r="68" spans="1:9" ht="17.25">
      <c r="A68" s="189"/>
      <c r="B68" s="189"/>
      <c r="C68" s="190"/>
      <c r="D68" s="189"/>
      <c r="E68" s="191"/>
      <c r="F68" s="191"/>
      <c r="G68" s="191"/>
      <c r="H68" s="191"/>
      <c r="I68" s="192"/>
    </row>
    <row r="69" spans="1:9" ht="17.25">
      <c r="A69" s="189"/>
      <c r="B69" s="189"/>
      <c r="C69" s="190"/>
      <c r="D69" s="189"/>
      <c r="E69" s="191"/>
      <c r="F69" s="191"/>
      <c r="G69" s="191"/>
      <c r="H69" s="191"/>
      <c r="I69" s="192"/>
    </row>
    <row r="70" spans="1:9" ht="17.25">
      <c r="A70" s="189"/>
      <c r="B70" s="189"/>
      <c r="C70" s="190"/>
      <c r="D70" s="189"/>
      <c r="E70" s="191"/>
      <c r="F70" s="191"/>
      <c r="G70" s="191"/>
      <c r="H70" s="191"/>
      <c r="I70" s="192"/>
    </row>
    <row r="71" spans="1:9" ht="17.25">
      <c r="A71" s="189"/>
      <c r="B71" s="189"/>
      <c r="C71" s="190"/>
      <c r="D71" s="189"/>
      <c r="E71" s="191"/>
      <c r="F71" s="191"/>
      <c r="G71" s="191"/>
      <c r="H71" s="191"/>
      <c r="I71" s="192"/>
    </row>
    <row r="72" spans="1:9" ht="17.25">
      <c r="A72" s="189"/>
      <c r="B72" s="189"/>
      <c r="C72" s="190"/>
      <c r="D72" s="189"/>
      <c r="E72" s="191"/>
      <c r="F72" s="191"/>
      <c r="G72" s="191"/>
      <c r="H72" s="191"/>
      <c r="I72" s="192"/>
    </row>
    <row r="73" spans="1:9" ht="17.25">
      <c r="A73" s="189"/>
      <c r="B73" s="189"/>
      <c r="C73" s="190"/>
      <c r="D73" s="189"/>
      <c r="E73" s="191"/>
      <c r="F73" s="191"/>
      <c r="G73" s="191"/>
      <c r="H73" s="191"/>
      <c r="I73" s="192"/>
    </row>
    <row r="74" spans="1:9" ht="17.25">
      <c r="A74" s="189"/>
      <c r="B74" s="189"/>
      <c r="C74" s="190"/>
      <c r="D74" s="189"/>
      <c r="E74" s="191"/>
      <c r="F74" s="191"/>
      <c r="G74" s="191"/>
      <c r="H74" s="191"/>
      <c r="I74" s="192"/>
    </row>
    <row r="75" spans="1:9" ht="17.25">
      <c r="A75" s="189"/>
      <c r="B75" s="189"/>
      <c r="C75" s="190"/>
      <c r="D75" s="189"/>
      <c r="E75" s="191"/>
      <c r="F75" s="191"/>
      <c r="G75" s="191"/>
      <c r="H75" s="191"/>
      <c r="I75" s="192"/>
    </row>
    <row r="76" spans="1:9" ht="17.25">
      <c r="A76" s="189"/>
      <c r="B76" s="189"/>
      <c r="C76" s="190"/>
      <c r="D76" s="189"/>
      <c r="E76" s="191"/>
      <c r="F76" s="191"/>
      <c r="G76" s="191"/>
      <c r="H76" s="191"/>
      <c r="I76" s="192"/>
    </row>
    <row r="77" spans="1:9" ht="17.25">
      <c r="A77" s="189"/>
      <c r="B77" s="189"/>
      <c r="C77" s="190"/>
      <c r="D77" s="189"/>
      <c r="E77" s="191"/>
      <c r="F77" s="191"/>
      <c r="G77" s="191"/>
      <c r="H77" s="191"/>
      <c r="I77" s="192"/>
    </row>
    <row r="78" spans="1:9" ht="17.25">
      <c r="A78" s="189"/>
      <c r="B78" s="189"/>
      <c r="C78" s="190"/>
      <c r="D78" s="189"/>
      <c r="E78" s="191"/>
      <c r="F78" s="191"/>
      <c r="G78" s="191"/>
      <c r="H78" s="191"/>
      <c r="I78" s="192"/>
    </row>
    <row r="79" spans="1:9" ht="17.25">
      <c r="A79" s="193"/>
      <c r="B79" s="566"/>
      <c r="C79" s="566"/>
      <c r="D79" s="566"/>
      <c r="E79" s="194"/>
      <c r="F79" s="194"/>
      <c r="G79" s="194"/>
      <c r="H79" s="194"/>
      <c r="I79" s="192"/>
    </row>
    <row r="80" spans="1:9" ht="17.25">
      <c r="A80" s="193"/>
      <c r="B80" s="195"/>
      <c r="C80" s="58"/>
      <c r="D80" s="58"/>
      <c r="E80" s="194"/>
      <c r="F80" s="194"/>
      <c r="G80" s="194"/>
      <c r="H80" s="194"/>
      <c r="I80" s="192"/>
    </row>
    <row r="81" spans="1:9" ht="17.25">
      <c r="A81" s="193"/>
      <c r="B81" s="195"/>
      <c r="C81" s="192"/>
      <c r="D81" s="192"/>
      <c r="E81" s="196"/>
      <c r="F81" s="196"/>
      <c r="G81" s="196"/>
      <c r="H81" s="196"/>
      <c r="I81" s="192"/>
    </row>
    <row r="82" spans="1:9" ht="18">
      <c r="A82" s="193"/>
      <c r="B82" s="197"/>
      <c r="C82" s="198"/>
      <c r="D82" s="199"/>
      <c r="E82" s="200"/>
      <c r="F82" s="200"/>
      <c r="G82" s="200"/>
      <c r="H82" s="200"/>
      <c r="I82" s="192"/>
    </row>
    <row r="83" spans="1:9" ht="18">
      <c r="A83" s="193"/>
      <c r="B83" s="201"/>
      <c r="C83" s="190"/>
      <c r="D83" s="202"/>
      <c r="E83" s="196"/>
      <c r="F83" s="196"/>
      <c r="G83" s="196"/>
      <c r="H83" s="196"/>
      <c r="I83" s="192"/>
    </row>
    <row r="84" spans="1:9" ht="18">
      <c r="A84" s="193"/>
      <c r="B84" s="201"/>
      <c r="C84" s="190"/>
      <c r="D84" s="202"/>
      <c r="E84" s="196"/>
      <c r="F84" s="196"/>
      <c r="G84" s="196"/>
      <c r="H84" s="196"/>
      <c r="I84" s="192"/>
    </row>
    <row r="85" spans="1:9" ht="18">
      <c r="A85" s="193"/>
      <c r="B85" s="201"/>
      <c r="C85" s="190"/>
      <c r="D85" s="202"/>
      <c r="E85" s="196"/>
      <c r="F85" s="196"/>
      <c r="G85" s="196"/>
      <c r="H85" s="196"/>
      <c r="I85" s="192"/>
    </row>
    <row r="86" spans="1:9" ht="18">
      <c r="A86" s="193"/>
      <c r="B86" s="201"/>
      <c r="C86" s="190"/>
      <c r="D86" s="202"/>
      <c r="E86" s="196"/>
      <c r="F86" s="196"/>
      <c r="G86" s="196"/>
      <c r="H86" s="196"/>
      <c r="I86" s="192"/>
    </row>
    <row r="87" spans="1:9" ht="18">
      <c r="B87" s="201"/>
      <c r="C87" s="190"/>
      <c r="D87" s="202"/>
      <c r="E87" s="196"/>
      <c r="F87" s="196"/>
      <c r="G87" s="196"/>
      <c r="H87" s="196"/>
    </row>
  </sheetData>
  <mergeCells count="3">
    <mergeCell ref="A1:I1"/>
    <mergeCell ref="B79:D79"/>
    <mergeCell ref="A2:I2"/>
  </mergeCells>
  <pageMargins left="0.24" right="0.16" top="0.36" bottom="0.36" header="0.3" footer="0.3"/>
  <pageSetup paperSize="9" scale="8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sqref="A1:XFD1048576"/>
    </sheetView>
  </sheetViews>
  <sheetFormatPr defaultRowHeight="24.95" customHeight="1"/>
  <cols>
    <col min="1" max="1" width="7.42578125" customWidth="1"/>
    <col min="2" max="2" width="47" style="228" customWidth="1"/>
    <col min="3" max="3" width="9.140625" style="229"/>
    <col min="5" max="5" width="21.28515625" customWidth="1"/>
    <col min="6" max="6" width="18.5703125" customWidth="1"/>
    <col min="7" max="7" width="21" customWidth="1"/>
    <col min="8" max="8" width="17.28515625" customWidth="1"/>
  </cols>
  <sheetData>
    <row r="1" spans="1:13" ht="24.95" customHeight="1">
      <c r="A1" s="565" t="s">
        <v>320</v>
      </c>
      <c r="B1" s="565"/>
      <c r="C1" s="565"/>
      <c r="D1" s="565"/>
      <c r="E1" s="565"/>
      <c r="F1" s="565"/>
      <c r="G1" s="565"/>
      <c r="H1" s="565"/>
      <c r="I1" s="565"/>
    </row>
    <row r="2" spans="1:13" ht="24.95" customHeight="1">
      <c r="A2" s="567" t="s">
        <v>792</v>
      </c>
      <c r="B2" s="567"/>
      <c r="C2" s="567"/>
      <c r="D2" s="567"/>
      <c r="E2" s="567"/>
      <c r="F2" s="567"/>
      <c r="G2" s="567"/>
      <c r="H2" s="567"/>
      <c r="I2" s="567"/>
    </row>
    <row r="3" spans="1:13" ht="24.95" customHeight="1">
      <c r="A3" s="47" t="s">
        <v>238</v>
      </c>
      <c r="B3" s="46" t="s">
        <v>239</v>
      </c>
      <c r="C3" s="47" t="s">
        <v>240</v>
      </c>
      <c r="D3" s="47" t="s">
        <v>241</v>
      </c>
      <c r="E3" s="46" t="s">
        <v>242</v>
      </c>
      <c r="F3" s="46" t="str">
        <f>child!F3</f>
        <v>sG6]Gh]G;L</v>
      </c>
      <c r="G3" s="46" t="s">
        <v>243</v>
      </c>
      <c r="H3" s="46" t="s">
        <v>3</v>
      </c>
      <c r="I3" s="47" t="s">
        <v>31</v>
      </c>
    </row>
    <row r="4" spans="1:13" ht="34.5" customHeight="1">
      <c r="A4" s="156">
        <v>1</v>
      </c>
      <c r="B4" s="169" t="s">
        <v>321</v>
      </c>
      <c r="C4" s="63">
        <v>1</v>
      </c>
      <c r="D4" s="568" t="s">
        <v>322</v>
      </c>
      <c r="E4" s="158">
        <v>90000</v>
      </c>
      <c r="F4" s="158">
        <f>E4*3%</f>
        <v>2700</v>
      </c>
      <c r="G4" s="158">
        <v>87300</v>
      </c>
      <c r="H4" s="158">
        <f>E4-F4-G4</f>
        <v>0</v>
      </c>
      <c r="I4" s="50"/>
    </row>
    <row r="5" spans="1:13" ht="32.25" customHeight="1">
      <c r="A5" s="156">
        <v>2</v>
      </c>
      <c r="B5" s="169" t="s">
        <v>321</v>
      </c>
      <c r="C5" s="63">
        <v>2</v>
      </c>
      <c r="D5" s="569"/>
      <c r="E5" s="158">
        <v>80000</v>
      </c>
      <c r="F5" s="158">
        <f t="shared" ref="F5:F37" si="0">E5*3%</f>
        <v>2400</v>
      </c>
      <c r="G5" s="158">
        <v>77600</v>
      </c>
      <c r="H5" s="158">
        <f t="shared" ref="H5:H38" si="1">E5-F5-G5</f>
        <v>0</v>
      </c>
      <c r="I5" s="50"/>
    </row>
    <row r="6" spans="1:13" ht="34.5" customHeight="1">
      <c r="A6" s="156">
        <v>3</v>
      </c>
      <c r="B6" s="169" t="s">
        <v>321</v>
      </c>
      <c r="C6" s="63">
        <v>3</v>
      </c>
      <c r="D6" s="570"/>
      <c r="E6" s="158">
        <v>80000</v>
      </c>
      <c r="F6" s="158">
        <f t="shared" si="0"/>
        <v>2400</v>
      </c>
      <c r="G6" s="158">
        <v>77600</v>
      </c>
      <c r="H6" s="158">
        <f t="shared" si="1"/>
        <v>0</v>
      </c>
      <c r="I6" s="50"/>
    </row>
    <row r="7" spans="1:13" ht="24.95" customHeight="1">
      <c r="A7" s="203">
        <v>4</v>
      </c>
      <c r="B7" s="204" t="s">
        <v>323</v>
      </c>
      <c r="C7" s="203">
        <v>2</v>
      </c>
      <c r="D7" s="205" t="s">
        <v>77</v>
      </c>
      <c r="E7" s="206">
        <v>20000</v>
      </c>
      <c r="F7" s="158">
        <f t="shared" si="0"/>
        <v>600</v>
      </c>
      <c r="G7" s="206">
        <v>0</v>
      </c>
      <c r="H7" s="158">
        <f t="shared" si="1"/>
        <v>19400</v>
      </c>
      <c r="I7" s="50"/>
    </row>
    <row r="8" spans="1:13" ht="24.95" customHeight="1">
      <c r="A8" s="203">
        <v>5</v>
      </c>
      <c r="B8" s="204" t="s">
        <v>324</v>
      </c>
      <c r="C8" s="203">
        <v>3</v>
      </c>
      <c r="D8" s="205" t="s">
        <v>325</v>
      </c>
      <c r="E8" s="206">
        <v>25000</v>
      </c>
      <c r="F8" s="158">
        <f t="shared" si="0"/>
        <v>750</v>
      </c>
      <c r="G8" s="206">
        <v>0</v>
      </c>
      <c r="H8" s="158">
        <f t="shared" si="1"/>
        <v>24250</v>
      </c>
      <c r="I8" s="50"/>
    </row>
    <row r="9" spans="1:13" ht="24.95" customHeight="1">
      <c r="A9" s="203">
        <v>6</v>
      </c>
      <c r="B9" s="207" t="s">
        <v>326</v>
      </c>
      <c r="C9" s="208">
        <v>3</v>
      </c>
      <c r="D9" s="209" t="s">
        <v>77</v>
      </c>
      <c r="E9" s="206">
        <v>40000</v>
      </c>
      <c r="F9" s="158">
        <f t="shared" si="0"/>
        <v>1200</v>
      </c>
      <c r="G9" s="206">
        <v>0</v>
      </c>
      <c r="H9" s="158">
        <f t="shared" si="1"/>
        <v>38800</v>
      </c>
      <c r="I9" s="50"/>
    </row>
    <row r="10" spans="1:13" ht="24.95" customHeight="1">
      <c r="A10" s="156">
        <v>7</v>
      </c>
      <c r="B10" s="210" t="s">
        <v>327</v>
      </c>
      <c r="C10" s="63">
        <v>4</v>
      </c>
      <c r="D10" s="211" t="s">
        <v>328</v>
      </c>
      <c r="E10" s="212">
        <v>114060</v>
      </c>
      <c r="F10" s="158">
        <f t="shared" si="0"/>
        <v>3421.7999999999997</v>
      </c>
      <c r="G10" s="212">
        <v>110638</v>
      </c>
      <c r="H10" s="158">
        <f t="shared" si="1"/>
        <v>0.19999999999708962</v>
      </c>
      <c r="I10" s="166"/>
      <c r="M10" s="213"/>
    </row>
    <row r="11" spans="1:13" ht="24.95" customHeight="1">
      <c r="A11" s="156">
        <v>8</v>
      </c>
      <c r="B11" s="211" t="s">
        <v>329</v>
      </c>
      <c r="C11" s="156">
        <v>4</v>
      </c>
      <c r="D11" s="211" t="s">
        <v>330</v>
      </c>
      <c r="E11" s="162">
        <v>100000</v>
      </c>
      <c r="F11" s="158">
        <f t="shared" si="0"/>
        <v>3000</v>
      </c>
      <c r="G11" s="162">
        <v>97000</v>
      </c>
      <c r="H11" s="158">
        <f t="shared" si="1"/>
        <v>0</v>
      </c>
      <c r="I11" s="166"/>
    </row>
    <row r="12" spans="1:13" ht="24.95" customHeight="1">
      <c r="A12" s="156">
        <v>9</v>
      </c>
      <c r="B12" s="211" t="s">
        <v>331</v>
      </c>
      <c r="C12" s="156">
        <v>5</v>
      </c>
      <c r="D12" s="211" t="s">
        <v>332</v>
      </c>
      <c r="E12" s="158">
        <v>125000</v>
      </c>
      <c r="F12" s="158">
        <f t="shared" si="0"/>
        <v>3750</v>
      </c>
      <c r="G12" s="158">
        <v>121250</v>
      </c>
      <c r="H12" s="158">
        <f t="shared" si="1"/>
        <v>0</v>
      </c>
      <c r="I12" s="166"/>
    </row>
    <row r="13" spans="1:13" ht="24.95" customHeight="1">
      <c r="A13" s="156">
        <v>10</v>
      </c>
      <c r="B13" s="211" t="s">
        <v>333</v>
      </c>
      <c r="C13" s="156">
        <v>5</v>
      </c>
      <c r="D13" s="211" t="s">
        <v>334</v>
      </c>
      <c r="E13" s="158">
        <v>25000</v>
      </c>
      <c r="F13" s="158">
        <f t="shared" si="0"/>
        <v>750</v>
      </c>
      <c r="G13" s="158">
        <v>24250</v>
      </c>
      <c r="H13" s="158">
        <f t="shared" si="1"/>
        <v>0</v>
      </c>
      <c r="I13" s="166"/>
    </row>
    <row r="14" spans="1:13" ht="24.95" customHeight="1">
      <c r="A14" s="156">
        <v>11</v>
      </c>
      <c r="B14" s="169" t="s">
        <v>335</v>
      </c>
      <c r="C14" s="63">
        <v>5</v>
      </c>
      <c r="D14" s="214" t="s">
        <v>336</v>
      </c>
      <c r="E14" s="215">
        <v>100000</v>
      </c>
      <c r="F14" s="158">
        <f t="shared" si="0"/>
        <v>3000</v>
      </c>
      <c r="G14" s="215">
        <v>97000</v>
      </c>
      <c r="H14" s="158">
        <f t="shared" si="1"/>
        <v>0</v>
      </c>
      <c r="I14" s="166"/>
    </row>
    <row r="15" spans="1:13" ht="24.95" customHeight="1">
      <c r="A15" s="156">
        <v>12</v>
      </c>
      <c r="B15" s="169" t="s">
        <v>337</v>
      </c>
      <c r="C15" s="63">
        <v>6</v>
      </c>
      <c r="D15" s="157" t="s">
        <v>338</v>
      </c>
      <c r="E15" s="215">
        <v>100000</v>
      </c>
      <c r="F15" s="158">
        <f t="shared" si="0"/>
        <v>3000</v>
      </c>
      <c r="G15" s="215">
        <v>97000</v>
      </c>
      <c r="H15" s="158">
        <f t="shared" si="1"/>
        <v>0</v>
      </c>
      <c r="I15" s="166"/>
    </row>
    <row r="16" spans="1:13" ht="24.95" customHeight="1">
      <c r="A16" s="156">
        <v>13</v>
      </c>
      <c r="B16" s="169" t="s">
        <v>339</v>
      </c>
      <c r="C16" s="156">
        <v>7</v>
      </c>
      <c r="D16" s="163" t="s">
        <v>340</v>
      </c>
      <c r="E16" s="216">
        <v>40000</v>
      </c>
      <c r="F16" s="158">
        <f t="shared" si="0"/>
        <v>1200</v>
      </c>
      <c r="G16" s="216">
        <v>38800</v>
      </c>
      <c r="H16" s="158">
        <f t="shared" si="1"/>
        <v>0</v>
      </c>
      <c r="I16" s="166"/>
    </row>
    <row r="17" spans="1:9" ht="24.95" customHeight="1">
      <c r="A17" s="156">
        <v>14</v>
      </c>
      <c r="B17" s="169" t="s">
        <v>341</v>
      </c>
      <c r="C17" s="156">
        <v>7</v>
      </c>
      <c r="D17" s="163" t="s">
        <v>342</v>
      </c>
      <c r="E17" s="216">
        <v>40000</v>
      </c>
      <c r="F17" s="158">
        <f t="shared" si="0"/>
        <v>1200</v>
      </c>
      <c r="G17" s="216">
        <v>38800</v>
      </c>
      <c r="H17" s="158">
        <f t="shared" si="1"/>
        <v>0</v>
      </c>
      <c r="I17" s="166"/>
    </row>
    <row r="18" spans="1:9" ht="24.95" customHeight="1">
      <c r="A18" s="156">
        <v>15</v>
      </c>
      <c r="B18" s="169" t="s">
        <v>343</v>
      </c>
      <c r="C18" s="63">
        <v>7</v>
      </c>
      <c r="D18" s="163" t="s">
        <v>344</v>
      </c>
      <c r="E18" s="158">
        <v>50000</v>
      </c>
      <c r="F18" s="158">
        <f t="shared" si="0"/>
        <v>1500</v>
      </c>
      <c r="G18" s="158">
        <v>48500</v>
      </c>
      <c r="H18" s="158">
        <f t="shared" si="1"/>
        <v>0</v>
      </c>
      <c r="I18" s="166"/>
    </row>
    <row r="19" spans="1:9" ht="24.95" customHeight="1">
      <c r="A19" s="156">
        <v>16</v>
      </c>
      <c r="B19" s="169" t="s">
        <v>345</v>
      </c>
      <c r="C19" s="63">
        <v>7</v>
      </c>
      <c r="D19" s="163" t="s">
        <v>346</v>
      </c>
      <c r="E19" s="158">
        <v>50000</v>
      </c>
      <c r="F19" s="158">
        <f t="shared" si="0"/>
        <v>1500</v>
      </c>
      <c r="G19" s="158">
        <v>48500</v>
      </c>
      <c r="H19" s="158">
        <f t="shared" si="1"/>
        <v>0</v>
      </c>
      <c r="I19" s="166"/>
    </row>
    <row r="20" spans="1:9" ht="24.95" customHeight="1">
      <c r="A20" s="203">
        <v>17</v>
      </c>
      <c r="B20" s="217" t="s">
        <v>347</v>
      </c>
      <c r="C20" s="208">
        <v>7</v>
      </c>
      <c r="D20" s="218" t="s">
        <v>266</v>
      </c>
      <c r="E20" s="206">
        <v>30000</v>
      </c>
      <c r="F20" s="158">
        <f t="shared" si="0"/>
        <v>900</v>
      </c>
      <c r="G20" s="206">
        <v>0</v>
      </c>
      <c r="H20" s="158">
        <f t="shared" si="1"/>
        <v>29100</v>
      </c>
      <c r="I20" s="166"/>
    </row>
    <row r="21" spans="1:9" ht="24.95" customHeight="1">
      <c r="A21" s="156">
        <v>18</v>
      </c>
      <c r="B21" s="169" t="s">
        <v>348</v>
      </c>
      <c r="C21" s="63">
        <v>8</v>
      </c>
      <c r="D21" s="163" t="s">
        <v>349</v>
      </c>
      <c r="E21" s="158">
        <v>115000</v>
      </c>
      <c r="F21" s="158">
        <f t="shared" si="0"/>
        <v>3450</v>
      </c>
      <c r="G21" s="158">
        <v>111550</v>
      </c>
      <c r="H21" s="158">
        <f t="shared" si="1"/>
        <v>0</v>
      </c>
      <c r="I21" s="166"/>
    </row>
    <row r="22" spans="1:9" ht="24.95" customHeight="1">
      <c r="A22" s="156">
        <v>19</v>
      </c>
      <c r="B22" s="115" t="s">
        <v>350</v>
      </c>
      <c r="C22" s="156">
        <v>9</v>
      </c>
      <c r="D22" s="113" t="s">
        <v>351</v>
      </c>
      <c r="E22" s="158">
        <v>100000</v>
      </c>
      <c r="F22" s="158">
        <f t="shared" si="0"/>
        <v>3000</v>
      </c>
      <c r="G22" s="158">
        <v>97000</v>
      </c>
      <c r="H22" s="158">
        <f t="shared" si="1"/>
        <v>0</v>
      </c>
      <c r="I22" s="166"/>
    </row>
    <row r="23" spans="1:9" ht="24.95" customHeight="1">
      <c r="A23" s="156">
        <v>20</v>
      </c>
      <c r="B23" s="169" t="s">
        <v>352</v>
      </c>
      <c r="C23" s="63">
        <v>9</v>
      </c>
      <c r="D23" s="163" t="s">
        <v>353</v>
      </c>
      <c r="E23" s="162">
        <v>100000</v>
      </c>
      <c r="F23" s="158">
        <f t="shared" si="0"/>
        <v>3000</v>
      </c>
      <c r="G23" s="162">
        <v>97000</v>
      </c>
      <c r="H23" s="158">
        <f t="shared" si="1"/>
        <v>0</v>
      </c>
      <c r="I23" s="166"/>
    </row>
    <row r="24" spans="1:9" ht="24.95" customHeight="1">
      <c r="A24" s="156">
        <v>21</v>
      </c>
      <c r="B24" s="169" t="s">
        <v>354</v>
      </c>
      <c r="C24" s="219">
        <v>10</v>
      </c>
      <c r="D24" s="163" t="s">
        <v>245</v>
      </c>
      <c r="E24" s="162">
        <v>50000</v>
      </c>
      <c r="F24" s="158">
        <f t="shared" si="0"/>
        <v>1500</v>
      </c>
      <c r="G24" s="162">
        <v>48500</v>
      </c>
      <c r="H24" s="158">
        <f t="shared" si="1"/>
        <v>0</v>
      </c>
      <c r="I24" s="166"/>
    </row>
    <row r="25" spans="1:9" ht="24.95" customHeight="1">
      <c r="A25" s="156">
        <v>22</v>
      </c>
      <c r="B25" s="169" t="s">
        <v>355</v>
      </c>
      <c r="C25" s="63">
        <v>10</v>
      </c>
      <c r="D25" s="163" t="s">
        <v>245</v>
      </c>
      <c r="E25" s="158">
        <v>30000</v>
      </c>
      <c r="F25" s="158">
        <f t="shared" si="0"/>
        <v>900</v>
      </c>
      <c r="G25" s="158">
        <v>29100</v>
      </c>
      <c r="H25" s="158">
        <f t="shared" si="1"/>
        <v>0</v>
      </c>
      <c r="I25" s="166"/>
    </row>
    <row r="26" spans="1:9" ht="24.95" customHeight="1">
      <c r="A26" s="156">
        <v>23</v>
      </c>
      <c r="B26" s="169" t="s">
        <v>356</v>
      </c>
      <c r="C26" s="63">
        <v>11</v>
      </c>
      <c r="D26" s="163" t="s">
        <v>357</v>
      </c>
      <c r="E26" s="158">
        <v>100000</v>
      </c>
      <c r="F26" s="158">
        <f t="shared" si="0"/>
        <v>3000</v>
      </c>
      <c r="G26" s="158">
        <f>50000+47000</f>
        <v>97000</v>
      </c>
      <c r="H26" s="158">
        <f t="shared" si="1"/>
        <v>0</v>
      </c>
      <c r="I26" s="166"/>
    </row>
    <row r="27" spans="1:9" ht="24.95" customHeight="1">
      <c r="A27" s="156">
        <v>24</v>
      </c>
      <c r="B27" s="169" t="s">
        <v>358</v>
      </c>
      <c r="C27" s="63">
        <v>12</v>
      </c>
      <c r="D27" s="163" t="s">
        <v>359</v>
      </c>
      <c r="E27" s="158">
        <v>100000</v>
      </c>
      <c r="F27" s="158">
        <f t="shared" si="0"/>
        <v>3000</v>
      </c>
      <c r="G27" s="158">
        <v>97000</v>
      </c>
      <c r="H27" s="158">
        <f t="shared" si="1"/>
        <v>0</v>
      </c>
      <c r="I27" s="220"/>
    </row>
    <row r="28" spans="1:9" s="221" customFormat="1" ht="24.95" customHeight="1">
      <c r="A28" s="156">
        <v>25</v>
      </c>
      <c r="B28" s="170" t="s">
        <v>360</v>
      </c>
      <c r="C28" s="63" t="s">
        <v>361</v>
      </c>
      <c r="D28" s="167" t="s">
        <v>82</v>
      </c>
      <c r="E28" s="161">
        <v>75000</v>
      </c>
      <c r="F28" s="158">
        <f t="shared" si="0"/>
        <v>2250</v>
      </c>
      <c r="G28" s="161">
        <v>72750</v>
      </c>
      <c r="H28" s="158">
        <f t="shared" si="1"/>
        <v>0</v>
      </c>
      <c r="I28" s="220"/>
    </row>
    <row r="29" spans="1:9" ht="24.95" customHeight="1">
      <c r="A29" s="156">
        <v>26</v>
      </c>
      <c r="B29" s="169" t="s">
        <v>362</v>
      </c>
      <c r="C29" s="63">
        <v>13</v>
      </c>
      <c r="D29" s="163" t="s">
        <v>82</v>
      </c>
      <c r="E29" s="158">
        <v>75000</v>
      </c>
      <c r="F29" s="158">
        <f t="shared" si="0"/>
        <v>2250</v>
      </c>
      <c r="G29" s="158">
        <v>72750</v>
      </c>
      <c r="H29" s="158">
        <f t="shared" si="1"/>
        <v>0</v>
      </c>
      <c r="I29" s="220"/>
    </row>
    <row r="30" spans="1:9" ht="24.95" customHeight="1">
      <c r="A30" s="156">
        <v>27</v>
      </c>
      <c r="B30" s="169" t="s">
        <v>363</v>
      </c>
      <c r="C30" s="63">
        <v>14</v>
      </c>
      <c r="D30" s="163" t="s">
        <v>364</v>
      </c>
      <c r="E30" s="162">
        <v>10000</v>
      </c>
      <c r="F30" s="158">
        <v>0</v>
      </c>
      <c r="G30" s="162">
        <v>10000</v>
      </c>
      <c r="H30" s="158">
        <f t="shared" si="1"/>
        <v>0</v>
      </c>
      <c r="I30" s="166"/>
    </row>
    <row r="31" spans="1:9" ht="24.95" customHeight="1">
      <c r="A31" s="156">
        <v>28</v>
      </c>
      <c r="B31" s="169" t="s">
        <v>365</v>
      </c>
      <c r="C31" s="63">
        <v>14</v>
      </c>
      <c r="D31" s="163" t="s">
        <v>308</v>
      </c>
      <c r="E31" s="162">
        <v>10000</v>
      </c>
      <c r="F31" s="158">
        <v>0</v>
      </c>
      <c r="G31" s="162">
        <v>10000</v>
      </c>
      <c r="H31" s="158">
        <f t="shared" si="1"/>
        <v>0</v>
      </c>
      <c r="I31" s="166"/>
    </row>
    <row r="32" spans="1:9" ht="24.95" customHeight="1">
      <c r="A32" s="156">
        <v>29</v>
      </c>
      <c r="B32" s="169" t="s">
        <v>366</v>
      </c>
      <c r="C32" s="63">
        <v>14</v>
      </c>
      <c r="D32" s="163" t="s">
        <v>308</v>
      </c>
      <c r="E32" s="162">
        <v>40000</v>
      </c>
      <c r="F32" s="158">
        <f t="shared" si="0"/>
        <v>1200</v>
      </c>
      <c r="G32" s="162">
        <v>38800</v>
      </c>
      <c r="H32" s="158">
        <f t="shared" si="1"/>
        <v>0</v>
      </c>
      <c r="I32" s="166"/>
    </row>
    <row r="33" spans="1:12" s="221" customFormat="1" ht="24.95" customHeight="1">
      <c r="A33" s="156">
        <v>30</v>
      </c>
      <c r="B33" s="170" t="s">
        <v>367</v>
      </c>
      <c r="C33" s="222">
        <v>15</v>
      </c>
      <c r="D33" s="167" t="s">
        <v>308</v>
      </c>
      <c r="E33" s="223">
        <v>50000</v>
      </c>
      <c r="F33" s="158">
        <f t="shared" si="0"/>
        <v>1500</v>
      </c>
      <c r="G33" s="223">
        <v>48500</v>
      </c>
      <c r="H33" s="158">
        <f t="shared" si="1"/>
        <v>0</v>
      </c>
      <c r="I33" s="224"/>
    </row>
    <row r="34" spans="1:12" s="221" customFormat="1" ht="24.95" customHeight="1">
      <c r="A34" s="156">
        <v>31</v>
      </c>
      <c r="B34" s="169" t="s">
        <v>368</v>
      </c>
      <c r="C34" s="156">
        <v>15</v>
      </c>
      <c r="D34" s="163" t="s">
        <v>308</v>
      </c>
      <c r="E34" s="162">
        <v>50000</v>
      </c>
      <c r="F34" s="158">
        <f t="shared" si="0"/>
        <v>1500</v>
      </c>
      <c r="G34" s="162">
        <v>48500</v>
      </c>
      <c r="H34" s="158">
        <f t="shared" si="1"/>
        <v>0</v>
      </c>
      <c r="I34" s="224"/>
    </row>
    <row r="35" spans="1:12" s="221" customFormat="1" ht="24.95" customHeight="1">
      <c r="A35" s="156">
        <v>32</v>
      </c>
      <c r="B35" s="169" t="s">
        <v>369</v>
      </c>
      <c r="C35" s="156">
        <v>15</v>
      </c>
      <c r="D35" s="163" t="s">
        <v>306</v>
      </c>
      <c r="E35" s="162">
        <v>50000</v>
      </c>
      <c r="F35" s="158">
        <f t="shared" si="0"/>
        <v>1500</v>
      </c>
      <c r="G35" s="162">
        <v>48500</v>
      </c>
      <c r="H35" s="158">
        <f t="shared" si="1"/>
        <v>0</v>
      </c>
      <c r="I35" s="224"/>
    </row>
    <row r="36" spans="1:12" s="221" customFormat="1" ht="24.95" customHeight="1">
      <c r="A36" s="156">
        <v>33</v>
      </c>
      <c r="B36" s="169" t="s">
        <v>370</v>
      </c>
      <c r="C36" s="156">
        <v>15</v>
      </c>
      <c r="D36" s="163" t="s">
        <v>371</v>
      </c>
      <c r="E36" s="162">
        <v>50000</v>
      </c>
      <c r="F36" s="158">
        <f t="shared" si="0"/>
        <v>1500</v>
      </c>
      <c r="G36" s="162">
        <v>48500</v>
      </c>
      <c r="H36" s="158">
        <f t="shared" si="1"/>
        <v>0</v>
      </c>
      <c r="I36" s="224"/>
    </row>
    <row r="37" spans="1:12" ht="24.95" customHeight="1">
      <c r="A37" s="156">
        <v>34</v>
      </c>
      <c r="B37" s="170" t="s">
        <v>372</v>
      </c>
      <c r="C37" s="63">
        <v>15</v>
      </c>
      <c r="D37" s="163" t="s">
        <v>308</v>
      </c>
      <c r="E37" s="162">
        <v>50000</v>
      </c>
      <c r="F37" s="158">
        <f t="shared" si="0"/>
        <v>1500</v>
      </c>
      <c r="G37" s="162">
        <v>45200</v>
      </c>
      <c r="H37" s="158">
        <f t="shared" si="1"/>
        <v>3300</v>
      </c>
      <c r="I37" s="166"/>
    </row>
    <row r="38" spans="1:12" ht="36" customHeight="1">
      <c r="A38" s="156">
        <v>35</v>
      </c>
      <c r="B38" s="170" t="s">
        <v>373</v>
      </c>
      <c r="C38" s="222"/>
      <c r="D38" s="167" t="s">
        <v>374</v>
      </c>
      <c r="E38" s="223">
        <v>105840</v>
      </c>
      <c r="F38" s="158">
        <v>0</v>
      </c>
      <c r="G38" s="223">
        <f>15120+22680+30240+15120+22680</f>
        <v>105840</v>
      </c>
      <c r="H38" s="158">
        <f t="shared" si="1"/>
        <v>0</v>
      </c>
      <c r="I38" s="166"/>
    </row>
    <row r="39" spans="1:12" ht="24.95" customHeight="1">
      <c r="A39" s="225"/>
      <c r="B39" s="226" t="s">
        <v>1</v>
      </c>
      <c r="C39" s="177"/>
      <c r="D39" s="178"/>
      <c r="E39" s="179">
        <f>SUM(E4:E38)</f>
        <v>2269900</v>
      </c>
      <c r="F39" s="179">
        <f t="shared" ref="F39:H39" si="2">SUM(F4:F38)</f>
        <v>64321.8</v>
      </c>
      <c r="G39" s="179">
        <f t="shared" si="2"/>
        <v>2090728</v>
      </c>
      <c r="H39" s="179">
        <f t="shared" si="2"/>
        <v>114850.2</v>
      </c>
      <c r="I39" s="227"/>
    </row>
    <row r="40" spans="1:12" s="183" customFormat="1" ht="24.95" customHeight="1">
      <c r="A40" s="39"/>
      <c r="B40" s="39" t="s">
        <v>311</v>
      </c>
      <c r="C40" s="181"/>
      <c r="D40" s="38"/>
      <c r="E40" s="182">
        <f>G39</f>
        <v>2090728</v>
      </c>
      <c r="F40" s="182"/>
      <c r="G40" s="182"/>
      <c r="H40" s="182"/>
      <c r="I40" s="39"/>
      <c r="L40" s="184"/>
    </row>
    <row r="41" spans="1:12" s="183" customFormat="1" ht="24.95" customHeight="1">
      <c r="A41" s="39"/>
      <c r="B41" s="39" t="s">
        <v>312</v>
      </c>
      <c r="C41" s="181"/>
      <c r="D41" s="38"/>
      <c r="E41" s="182">
        <f>F39</f>
        <v>64321.8</v>
      </c>
      <c r="F41" s="182"/>
      <c r="G41" s="182"/>
      <c r="H41" s="182"/>
      <c r="I41" s="39"/>
      <c r="L41" s="184"/>
    </row>
    <row r="42" spans="1:12" s="183" customFormat="1" ht="24.95" customHeight="1">
      <c r="A42" s="39"/>
      <c r="B42" s="39" t="s">
        <v>375</v>
      </c>
      <c r="C42" s="181"/>
      <c r="D42" s="38"/>
      <c r="E42" s="182">
        <f>H39-E43</f>
        <v>93095.2</v>
      </c>
      <c r="F42" s="182"/>
      <c r="G42" s="182"/>
      <c r="H42" s="182"/>
      <c r="I42" s="39"/>
      <c r="L42" s="184"/>
    </row>
    <row r="43" spans="1:12" s="183" customFormat="1" ht="24.95" customHeight="1">
      <c r="A43" s="39"/>
      <c r="B43" s="39" t="s">
        <v>319</v>
      </c>
      <c r="C43" s="181"/>
      <c r="D43" s="38"/>
      <c r="E43" s="182">
        <v>21755</v>
      </c>
      <c r="F43" s="182"/>
      <c r="G43" s="182"/>
      <c r="H43" s="182"/>
      <c r="I43" s="39"/>
      <c r="L43" s="184"/>
    </row>
    <row r="44" spans="1:12" s="183" customFormat="1" ht="24.95" customHeight="1">
      <c r="A44" s="39"/>
      <c r="B44" s="39" t="s">
        <v>1</v>
      </c>
      <c r="C44" s="181"/>
      <c r="D44" s="38"/>
      <c r="E44" s="182">
        <f>SUM(E40:E43)</f>
        <v>2269900</v>
      </c>
      <c r="F44" s="182"/>
      <c r="G44" s="182"/>
      <c r="H44" s="182"/>
      <c r="I44" s="39"/>
      <c r="L44" s="184"/>
    </row>
    <row r="45" spans="1:12" s="17" customFormat="1" ht="24.95" customHeight="1">
      <c r="B45" s="185" t="s">
        <v>313</v>
      </c>
      <c r="C45" s="186"/>
      <c r="D45" s="186" t="s">
        <v>314</v>
      </c>
      <c r="E45" s="186"/>
      <c r="F45" s="186"/>
      <c r="G45" s="186"/>
      <c r="H45" s="186"/>
      <c r="I45" s="155"/>
    </row>
    <row r="46" spans="1:12" s="17" customFormat="1" ht="24.95" customHeight="1">
      <c r="B46" s="187" t="s">
        <v>315</v>
      </c>
      <c r="C46" s="187"/>
      <c r="D46" s="187" t="s">
        <v>316</v>
      </c>
      <c r="E46" s="187"/>
      <c r="F46" s="187"/>
      <c r="G46" s="187"/>
      <c r="H46" s="187"/>
      <c r="I46" s="155"/>
    </row>
    <row r="47" spans="1:12" s="17" customFormat="1" ht="24.95" customHeight="1">
      <c r="B47" s="188" t="s">
        <v>317</v>
      </c>
      <c r="C47" s="7"/>
      <c r="D47" s="7" t="s">
        <v>121</v>
      </c>
      <c r="E47" s="7"/>
      <c r="F47" s="7"/>
      <c r="G47" s="7"/>
      <c r="H47" s="7"/>
      <c r="I47" s="155"/>
    </row>
  </sheetData>
  <mergeCells count="3">
    <mergeCell ref="A1:I1"/>
    <mergeCell ref="D4:D6"/>
    <mergeCell ref="A2:I2"/>
  </mergeCells>
  <pageMargins left="0.24" right="0.2" top="0.38" bottom="0.31" header="0.3" footer="0.3"/>
  <pageSetup paperSize="9" scale="85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75"/>
  <sheetViews>
    <sheetView topLeftCell="A61" workbookViewId="0">
      <selection activeCell="A61" sqref="A1:XFD1048576"/>
    </sheetView>
  </sheetViews>
  <sheetFormatPr defaultRowHeight="15"/>
  <cols>
    <col min="1" max="1" width="9.140625" style="232"/>
    <col min="2" max="2" width="45.5703125" style="232" customWidth="1"/>
    <col min="3" max="3" width="6.5703125" style="229" customWidth="1"/>
    <col min="4" max="4" width="9.140625" style="232"/>
    <col min="5" max="5" width="20.85546875" style="232" customWidth="1"/>
    <col min="6" max="6" width="18.42578125" style="232" customWidth="1"/>
    <col min="7" max="7" width="20.7109375" style="232" customWidth="1"/>
    <col min="8" max="8" width="19.42578125" style="232" customWidth="1"/>
    <col min="9" max="9" width="9.140625" style="232"/>
    <col min="10" max="12" width="9.140625" style="267"/>
    <col min="13" max="16384" width="9.140625" style="232"/>
  </cols>
  <sheetData>
    <row r="1" spans="1:12" ht="19.5">
      <c r="A1" s="571" t="s">
        <v>376</v>
      </c>
      <c r="B1" s="571"/>
      <c r="C1" s="571"/>
      <c r="D1" s="571"/>
      <c r="E1" s="571"/>
      <c r="F1" s="230"/>
      <c r="G1" s="230"/>
      <c r="H1" s="230"/>
      <c r="I1" s="230"/>
      <c r="J1" s="231"/>
      <c r="K1" s="231"/>
      <c r="L1" s="231"/>
    </row>
    <row r="2" spans="1:12" ht="18">
      <c r="A2" s="233" t="s">
        <v>238</v>
      </c>
      <c r="B2" s="233" t="s">
        <v>239</v>
      </c>
      <c r="C2" s="234" t="s">
        <v>240</v>
      </c>
      <c r="D2" s="233" t="s">
        <v>241</v>
      </c>
      <c r="E2" s="233" t="s">
        <v>242</v>
      </c>
      <c r="F2" s="233" t="s">
        <v>318</v>
      </c>
      <c r="G2" s="46" t="s">
        <v>243</v>
      </c>
      <c r="H2" s="46" t="s">
        <v>3</v>
      </c>
      <c r="I2" s="47" t="s">
        <v>31</v>
      </c>
      <c r="J2" s="235"/>
      <c r="K2" s="235"/>
      <c r="L2" s="235"/>
    </row>
    <row r="3" spans="1:12" ht="18">
      <c r="A3" s="236">
        <v>1</v>
      </c>
      <c r="B3" s="237" t="s">
        <v>377</v>
      </c>
      <c r="C3" s="160">
        <v>1</v>
      </c>
      <c r="D3" s="237" t="s">
        <v>251</v>
      </c>
      <c r="E3" s="238">
        <v>75000</v>
      </c>
      <c r="F3" s="269">
        <f>E3*3%</f>
        <v>2250</v>
      </c>
      <c r="G3" s="239">
        <v>72750</v>
      </c>
      <c r="H3" s="240">
        <f>E3-F3-G3</f>
        <v>0</v>
      </c>
      <c r="I3" s="237"/>
      <c r="J3" s="241"/>
      <c r="K3" s="241"/>
      <c r="L3" s="241"/>
    </row>
    <row r="4" spans="1:12" s="242" customFormat="1" ht="18">
      <c r="A4" s="236">
        <v>2</v>
      </c>
      <c r="B4" s="237" t="s">
        <v>378</v>
      </c>
      <c r="C4" s="160" t="s">
        <v>379</v>
      </c>
      <c r="D4" s="237" t="s">
        <v>255</v>
      </c>
      <c r="E4" s="238">
        <v>100000</v>
      </c>
      <c r="F4" s="269">
        <v>0</v>
      </c>
      <c r="G4" s="239">
        <f>32000+33000+33000</f>
        <v>98000</v>
      </c>
      <c r="H4" s="240">
        <f t="shared" ref="H4:H66" si="0">E4-F4-G4</f>
        <v>2000</v>
      </c>
      <c r="I4" s="237"/>
      <c r="J4" s="241"/>
      <c r="K4" s="241"/>
      <c r="L4" s="241"/>
    </row>
    <row r="5" spans="1:12" s="242" customFormat="1" ht="18">
      <c r="A5" s="236">
        <v>3</v>
      </c>
      <c r="B5" s="237" t="s">
        <v>381</v>
      </c>
      <c r="C5" s="160">
        <v>1</v>
      </c>
      <c r="D5" s="237" t="s">
        <v>251</v>
      </c>
      <c r="E5" s="238">
        <v>100000</v>
      </c>
      <c r="F5" s="269">
        <f t="shared" ref="F5:F65" si="1">E5*3%</f>
        <v>3000</v>
      </c>
      <c r="G5" s="239">
        <v>97000</v>
      </c>
      <c r="H5" s="240">
        <f t="shared" si="0"/>
        <v>0</v>
      </c>
      <c r="I5" s="237"/>
      <c r="J5" s="241"/>
      <c r="K5" s="241"/>
      <c r="L5" s="241"/>
    </row>
    <row r="6" spans="1:12" ht="18">
      <c r="A6" s="236">
        <v>4</v>
      </c>
      <c r="B6" s="237" t="s">
        <v>382</v>
      </c>
      <c r="C6" s="160">
        <v>1</v>
      </c>
      <c r="D6" s="237" t="s">
        <v>251</v>
      </c>
      <c r="E6" s="238">
        <v>25000</v>
      </c>
      <c r="F6" s="269">
        <f t="shared" si="1"/>
        <v>750</v>
      </c>
      <c r="G6" s="239">
        <v>24250</v>
      </c>
      <c r="H6" s="240">
        <f t="shared" si="0"/>
        <v>0</v>
      </c>
      <c r="I6" s="237"/>
      <c r="J6" s="241"/>
      <c r="K6" s="241"/>
      <c r="L6" s="241"/>
    </row>
    <row r="7" spans="1:12" ht="18">
      <c r="A7" s="236">
        <v>5</v>
      </c>
      <c r="B7" s="243" t="s">
        <v>383</v>
      </c>
      <c r="C7" s="244">
        <v>1</v>
      </c>
      <c r="D7" s="243" t="s">
        <v>247</v>
      </c>
      <c r="E7" s="245">
        <v>25000</v>
      </c>
      <c r="F7" s="269">
        <f t="shared" si="1"/>
        <v>750</v>
      </c>
      <c r="G7" s="246">
        <v>0</v>
      </c>
      <c r="H7" s="240">
        <f t="shared" si="0"/>
        <v>24250</v>
      </c>
      <c r="I7" s="237"/>
      <c r="J7" s="241"/>
      <c r="K7" s="241"/>
      <c r="L7" s="241"/>
    </row>
    <row r="8" spans="1:12" ht="18">
      <c r="A8" s="236">
        <v>6</v>
      </c>
      <c r="B8" s="237" t="s">
        <v>384</v>
      </c>
      <c r="C8" s="160">
        <v>1</v>
      </c>
      <c r="D8" s="237" t="s">
        <v>251</v>
      </c>
      <c r="E8" s="238">
        <v>35000</v>
      </c>
      <c r="F8" s="269">
        <f t="shared" si="1"/>
        <v>1050</v>
      </c>
      <c r="G8" s="239">
        <v>33950</v>
      </c>
      <c r="H8" s="240">
        <f t="shared" si="0"/>
        <v>0</v>
      </c>
      <c r="I8" s="237"/>
      <c r="J8" s="241"/>
      <c r="K8" s="241"/>
      <c r="L8" s="241"/>
    </row>
    <row r="9" spans="1:12" ht="18">
      <c r="A9" s="236">
        <v>7</v>
      </c>
      <c r="B9" s="247" t="s">
        <v>385</v>
      </c>
      <c r="C9" s="160">
        <v>2</v>
      </c>
      <c r="D9" s="159" t="s">
        <v>386</v>
      </c>
      <c r="E9" s="161">
        <v>100000</v>
      </c>
      <c r="F9" s="269">
        <f t="shared" si="1"/>
        <v>3000</v>
      </c>
      <c r="G9" s="239">
        <v>97000</v>
      </c>
      <c r="H9" s="240">
        <f t="shared" si="0"/>
        <v>0</v>
      </c>
      <c r="I9" s="237"/>
      <c r="J9" s="241"/>
      <c r="K9" s="241"/>
      <c r="L9" s="241"/>
    </row>
    <row r="10" spans="1:12" ht="18">
      <c r="A10" s="236">
        <v>8</v>
      </c>
      <c r="B10" s="237" t="s">
        <v>387</v>
      </c>
      <c r="C10" s="160">
        <v>2</v>
      </c>
      <c r="D10" s="237" t="s">
        <v>388</v>
      </c>
      <c r="E10" s="238">
        <v>50000</v>
      </c>
      <c r="F10" s="269">
        <f t="shared" si="1"/>
        <v>1500</v>
      </c>
      <c r="G10" s="239">
        <v>48500</v>
      </c>
      <c r="H10" s="240">
        <f t="shared" si="0"/>
        <v>0</v>
      </c>
      <c r="I10" s="237"/>
      <c r="J10" s="241"/>
      <c r="K10" s="241"/>
      <c r="L10" s="241"/>
    </row>
    <row r="11" spans="1:12" ht="18">
      <c r="A11" s="236">
        <v>9</v>
      </c>
      <c r="B11" s="237" t="s">
        <v>389</v>
      </c>
      <c r="C11" s="160">
        <v>2</v>
      </c>
      <c r="D11" s="237" t="s">
        <v>390</v>
      </c>
      <c r="E11" s="238">
        <v>25000</v>
      </c>
      <c r="F11" s="269">
        <f t="shared" si="1"/>
        <v>750</v>
      </c>
      <c r="G11" s="239">
        <v>24250</v>
      </c>
      <c r="H11" s="240">
        <f t="shared" si="0"/>
        <v>0</v>
      </c>
      <c r="I11" s="237"/>
      <c r="J11" s="241"/>
      <c r="K11" s="241"/>
      <c r="L11" s="241"/>
    </row>
    <row r="12" spans="1:12" ht="18">
      <c r="A12" s="236">
        <v>10</v>
      </c>
      <c r="B12" s="237" t="s">
        <v>391</v>
      </c>
      <c r="C12" s="160" t="s">
        <v>392</v>
      </c>
      <c r="D12" s="237"/>
      <c r="E12" s="238">
        <v>40000</v>
      </c>
      <c r="F12" s="269">
        <f t="shared" si="1"/>
        <v>1200</v>
      </c>
      <c r="G12" s="239">
        <v>38800</v>
      </c>
      <c r="H12" s="240">
        <f t="shared" si="0"/>
        <v>0</v>
      </c>
      <c r="I12" s="237"/>
      <c r="J12" s="241"/>
      <c r="K12" s="241"/>
      <c r="L12" s="241"/>
    </row>
    <row r="13" spans="1:12" ht="18">
      <c r="A13" s="236">
        <v>11</v>
      </c>
      <c r="B13" s="237" t="s">
        <v>393</v>
      </c>
      <c r="C13" s="160">
        <v>3</v>
      </c>
      <c r="D13" s="237" t="s">
        <v>325</v>
      </c>
      <c r="E13" s="238">
        <v>50000</v>
      </c>
      <c r="F13" s="269">
        <f t="shared" si="1"/>
        <v>1500</v>
      </c>
      <c r="G13" s="239">
        <v>48500</v>
      </c>
      <c r="H13" s="240">
        <f t="shared" si="0"/>
        <v>0</v>
      </c>
      <c r="I13" s="237"/>
      <c r="J13" s="241"/>
      <c r="K13" s="241"/>
      <c r="L13" s="241"/>
    </row>
    <row r="14" spans="1:12" ht="18">
      <c r="A14" s="236">
        <v>12</v>
      </c>
      <c r="B14" s="237" t="s">
        <v>394</v>
      </c>
      <c r="C14" s="160">
        <v>3</v>
      </c>
      <c r="D14" s="237" t="s">
        <v>395</v>
      </c>
      <c r="E14" s="238">
        <v>40000</v>
      </c>
      <c r="F14" s="269">
        <f t="shared" si="1"/>
        <v>1200</v>
      </c>
      <c r="G14" s="239">
        <v>38800</v>
      </c>
      <c r="H14" s="240">
        <f t="shared" si="0"/>
        <v>0</v>
      </c>
      <c r="I14" s="237"/>
      <c r="J14" s="241"/>
      <c r="K14" s="241"/>
      <c r="L14" s="241"/>
    </row>
    <row r="15" spans="1:12" ht="18">
      <c r="A15" s="236">
        <v>13</v>
      </c>
      <c r="B15" s="237" t="s">
        <v>396</v>
      </c>
      <c r="C15" s="160">
        <v>3</v>
      </c>
      <c r="D15" s="237" t="s">
        <v>397</v>
      </c>
      <c r="E15" s="238">
        <v>60000</v>
      </c>
      <c r="F15" s="269">
        <f t="shared" si="1"/>
        <v>1800</v>
      </c>
      <c r="G15" s="239">
        <v>50440</v>
      </c>
      <c r="H15" s="240">
        <f t="shared" si="0"/>
        <v>7760</v>
      </c>
      <c r="I15" s="237"/>
      <c r="J15" s="241"/>
      <c r="K15" s="241"/>
      <c r="L15" s="241"/>
    </row>
    <row r="16" spans="1:12" ht="18">
      <c r="A16" s="236">
        <v>14</v>
      </c>
      <c r="B16" s="159" t="s">
        <v>398</v>
      </c>
      <c r="C16" s="160">
        <v>3</v>
      </c>
      <c r="D16" s="159" t="s">
        <v>399</v>
      </c>
      <c r="E16" s="161">
        <v>95000</v>
      </c>
      <c r="F16" s="269">
        <f t="shared" si="1"/>
        <v>2850</v>
      </c>
      <c r="G16" s="239">
        <v>92150</v>
      </c>
      <c r="H16" s="240">
        <f t="shared" si="0"/>
        <v>0</v>
      </c>
      <c r="I16" s="237"/>
      <c r="J16" s="241"/>
      <c r="K16" s="241"/>
      <c r="L16" s="241"/>
    </row>
    <row r="17" spans="1:15" s="242" customFormat="1" ht="18">
      <c r="A17" s="236">
        <v>15</v>
      </c>
      <c r="B17" s="248" t="s">
        <v>400</v>
      </c>
      <c r="C17" s="160">
        <v>4</v>
      </c>
      <c r="D17" s="248" t="s">
        <v>245</v>
      </c>
      <c r="E17" s="238">
        <v>40000</v>
      </c>
      <c r="F17" s="269">
        <f t="shared" si="1"/>
        <v>1200</v>
      </c>
      <c r="G17" s="239">
        <v>38800</v>
      </c>
      <c r="H17" s="240">
        <f t="shared" si="0"/>
        <v>0</v>
      </c>
      <c r="I17" s="249"/>
      <c r="J17" s="250"/>
      <c r="K17" s="250"/>
      <c r="L17" s="250"/>
    </row>
    <row r="18" spans="1:15" ht="18">
      <c r="A18" s="236">
        <v>16</v>
      </c>
      <c r="B18" s="248" t="s">
        <v>401</v>
      </c>
      <c r="C18" s="160">
        <v>4</v>
      </c>
      <c r="D18" s="248" t="s">
        <v>402</v>
      </c>
      <c r="E18" s="238">
        <v>45000</v>
      </c>
      <c r="F18" s="269">
        <f t="shared" si="1"/>
        <v>1350</v>
      </c>
      <c r="G18" s="239">
        <v>38800</v>
      </c>
      <c r="H18" s="240">
        <f t="shared" si="0"/>
        <v>4850</v>
      </c>
      <c r="I18" s="249"/>
      <c r="J18" s="250"/>
      <c r="K18" s="250"/>
      <c r="L18" s="250"/>
    </row>
    <row r="19" spans="1:15" ht="28.5" customHeight="1">
      <c r="A19" s="236">
        <v>17</v>
      </c>
      <c r="B19" s="248" t="s">
        <v>403</v>
      </c>
      <c r="C19" s="160">
        <v>4</v>
      </c>
      <c r="D19" s="248" t="s">
        <v>404</v>
      </c>
      <c r="E19" s="238">
        <v>45000</v>
      </c>
      <c r="F19" s="269">
        <f t="shared" si="1"/>
        <v>1350</v>
      </c>
      <c r="G19" s="239">
        <v>43650</v>
      </c>
      <c r="H19" s="240">
        <f t="shared" si="0"/>
        <v>0</v>
      </c>
      <c r="I19" s="249"/>
      <c r="J19" s="250"/>
      <c r="K19" s="250"/>
      <c r="L19" s="250"/>
    </row>
    <row r="20" spans="1:15" ht="29.25" customHeight="1">
      <c r="A20" s="236">
        <v>18</v>
      </c>
      <c r="B20" s="248" t="s">
        <v>405</v>
      </c>
      <c r="C20" s="160">
        <v>4</v>
      </c>
      <c r="D20" s="248" t="s">
        <v>404</v>
      </c>
      <c r="E20" s="238">
        <v>10000</v>
      </c>
      <c r="F20" s="269">
        <v>0</v>
      </c>
      <c r="G20" s="239">
        <v>10000</v>
      </c>
      <c r="H20" s="240">
        <f t="shared" si="0"/>
        <v>0</v>
      </c>
      <c r="I20" s="249"/>
      <c r="J20" s="250"/>
      <c r="K20" s="250"/>
      <c r="L20" s="250"/>
    </row>
    <row r="21" spans="1:15" ht="18">
      <c r="A21" s="236">
        <v>19</v>
      </c>
      <c r="B21" s="248" t="s">
        <v>406</v>
      </c>
      <c r="C21" s="160">
        <v>4</v>
      </c>
      <c r="D21" s="248" t="s">
        <v>407</v>
      </c>
      <c r="E21" s="238">
        <v>15000</v>
      </c>
      <c r="F21" s="269">
        <f t="shared" si="1"/>
        <v>450</v>
      </c>
      <c r="G21" s="239">
        <v>14550</v>
      </c>
      <c r="H21" s="240">
        <f t="shared" si="0"/>
        <v>0</v>
      </c>
      <c r="I21" s="249"/>
      <c r="J21" s="250"/>
      <c r="K21" s="250"/>
      <c r="L21" s="250"/>
    </row>
    <row r="22" spans="1:15" ht="18">
      <c r="A22" s="236">
        <v>20</v>
      </c>
      <c r="B22" s="248" t="s">
        <v>400</v>
      </c>
      <c r="C22" s="160">
        <v>5</v>
      </c>
      <c r="D22" s="248" t="s">
        <v>408</v>
      </c>
      <c r="E22" s="238">
        <v>40000</v>
      </c>
      <c r="F22" s="269">
        <f t="shared" si="1"/>
        <v>1200</v>
      </c>
      <c r="G22" s="239">
        <v>38800</v>
      </c>
      <c r="H22" s="240">
        <f t="shared" si="0"/>
        <v>0</v>
      </c>
      <c r="I22" s="249"/>
      <c r="J22" s="250"/>
      <c r="K22" s="250"/>
      <c r="L22" s="250"/>
      <c r="O22" s="232" t="s">
        <v>409</v>
      </c>
    </row>
    <row r="23" spans="1:15" ht="18">
      <c r="A23" s="236">
        <v>21</v>
      </c>
      <c r="B23" s="248" t="s">
        <v>410</v>
      </c>
      <c r="C23" s="160">
        <v>5</v>
      </c>
      <c r="D23" s="248" t="s">
        <v>336</v>
      </c>
      <c r="E23" s="238">
        <v>40000</v>
      </c>
      <c r="F23" s="269">
        <f t="shared" si="1"/>
        <v>1200</v>
      </c>
      <c r="G23" s="239">
        <v>38800</v>
      </c>
      <c r="H23" s="240">
        <f t="shared" si="0"/>
        <v>0</v>
      </c>
      <c r="I23" s="249"/>
      <c r="J23" s="250"/>
      <c r="K23" s="250"/>
      <c r="L23" s="250"/>
    </row>
    <row r="24" spans="1:15" ht="18">
      <c r="A24" s="236">
        <v>22</v>
      </c>
      <c r="B24" s="248" t="s">
        <v>411</v>
      </c>
      <c r="C24" s="160">
        <v>5</v>
      </c>
      <c r="D24" s="248" t="s">
        <v>412</v>
      </c>
      <c r="E24" s="238">
        <v>40000</v>
      </c>
      <c r="F24" s="269">
        <f t="shared" si="1"/>
        <v>1200</v>
      </c>
      <c r="G24" s="239">
        <v>38800</v>
      </c>
      <c r="H24" s="240">
        <f t="shared" si="0"/>
        <v>0</v>
      </c>
      <c r="I24" s="249"/>
      <c r="J24" s="250"/>
      <c r="K24" s="250"/>
      <c r="L24" s="250"/>
    </row>
    <row r="25" spans="1:15" ht="18">
      <c r="A25" s="236">
        <v>23</v>
      </c>
      <c r="B25" s="248" t="s">
        <v>413</v>
      </c>
      <c r="C25" s="160">
        <v>5</v>
      </c>
      <c r="D25" s="248" t="s">
        <v>332</v>
      </c>
      <c r="E25" s="238">
        <v>30000</v>
      </c>
      <c r="F25" s="269">
        <f t="shared" si="1"/>
        <v>900</v>
      </c>
      <c r="G25" s="239">
        <v>29100</v>
      </c>
      <c r="H25" s="240">
        <f t="shared" si="0"/>
        <v>0</v>
      </c>
      <c r="I25" s="249"/>
      <c r="J25" s="250"/>
      <c r="K25" s="250"/>
      <c r="L25" s="250"/>
    </row>
    <row r="26" spans="1:15" ht="17.25">
      <c r="A26" s="236">
        <v>24</v>
      </c>
      <c r="B26" s="251" t="s">
        <v>414</v>
      </c>
      <c r="C26" s="222">
        <v>6</v>
      </c>
      <c r="D26" s="239" t="s">
        <v>261</v>
      </c>
      <c r="E26" s="238">
        <v>40000</v>
      </c>
      <c r="F26" s="269">
        <f t="shared" si="1"/>
        <v>1200</v>
      </c>
      <c r="G26" s="239">
        <v>38800</v>
      </c>
      <c r="H26" s="240">
        <f t="shared" si="0"/>
        <v>0</v>
      </c>
      <c r="I26" s="249"/>
      <c r="J26" s="250"/>
      <c r="K26" s="250"/>
      <c r="L26" s="250"/>
    </row>
    <row r="27" spans="1:15" ht="17.25">
      <c r="A27" s="236">
        <v>25</v>
      </c>
      <c r="B27" s="251" t="s">
        <v>415</v>
      </c>
      <c r="C27" s="222">
        <v>6</v>
      </c>
      <c r="D27" s="239" t="s">
        <v>261</v>
      </c>
      <c r="E27" s="238">
        <v>30000</v>
      </c>
      <c r="F27" s="269">
        <f t="shared" si="1"/>
        <v>900</v>
      </c>
      <c r="G27" s="239">
        <v>29100</v>
      </c>
      <c r="H27" s="240">
        <f t="shared" si="0"/>
        <v>0</v>
      </c>
      <c r="I27" s="249"/>
      <c r="J27" s="250"/>
      <c r="K27" s="250"/>
      <c r="L27" s="250"/>
    </row>
    <row r="28" spans="1:15" ht="17.25">
      <c r="A28" s="236">
        <v>26</v>
      </c>
      <c r="B28" s="239" t="s">
        <v>416</v>
      </c>
      <c r="C28" s="160">
        <v>6</v>
      </c>
      <c r="D28" s="239" t="s">
        <v>417</v>
      </c>
      <c r="E28" s="238">
        <v>100000</v>
      </c>
      <c r="F28" s="269">
        <f t="shared" si="1"/>
        <v>3000</v>
      </c>
      <c r="G28" s="239">
        <v>97000</v>
      </c>
      <c r="H28" s="240">
        <f t="shared" si="0"/>
        <v>0</v>
      </c>
      <c r="I28" s="249"/>
      <c r="J28" s="250"/>
      <c r="K28" s="250"/>
      <c r="L28" s="250"/>
    </row>
    <row r="29" spans="1:15" ht="17.25">
      <c r="A29" s="236">
        <v>27</v>
      </c>
      <c r="B29" s="251" t="s">
        <v>418</v>
      </c>
      <c r="C29" s="222">
        <v>6</v>
      </c>
      <c r="D29" s="239" t="s">
        <v>419</v>
      </c>
      <c r="E29" s="238">
        <v>100000</v>
      </c>
      <c r="F29" s="269">
        <f t="shared" si="1"/>
        <v>3000</v>
      </c>
      <c r="G29" s="239">
        <v>97000</v>
      </c>
      <c r="H29" s="240">
        <f t="shared" si="0"/>
        <v>0</v>
      </c>
      <c r="I29" s="249"/>
      <c r="J29" s="250"/>
      <c r="K29" s="250"/>
      <c r="L29" s="250"/>
    </row>
    <row r="30" spans="1:15" ht="17.25">
      <c r="A30" s="236">
        <v>28</v>
      </c>
      <c r="B30" s="251" t="s">
        <v>420</v>
      </c>
      <c r="C30" s="222">
        <v>7</v>
      </c>
      <c r="D30" s="239" t="s">
        <v>421</v>
      </c>
      <c r="E30" s="238">
        <v>50000</v>
      </c>
      <c r="F30" s="269">
        <f t="shared" si="1"/>
        <v>1500</v>
      </c>
      <c r="G30" s="239">
        <v>48500</v>
      </c>
      <c r="H30" s="240">
        <f t="shared" si="0"/>
        <v>0</v>
      </c>
      <c r="I30" s="249"/>
      <c r="J30" s="250"/>
      <c r="K30" s="250"/>
      <c r="L30" s="250"/>
    </row>
    <row r="31" spans="1:15" ht="17.25">
      <c r="A31" s="236">
        <v>29</v>
      </c>
      <c r="B31" s="251" t="s">
        <v>422</v>
      </c>
      <c r="C31" s="222">
        <v>7</v>
      </c>
      <c r="D31" s="239" t="s">
        <v>423</v>
      </c>
      <c r="E31" s="238">
        <v>120000</v>
      </c>
      <c r="F31" s="269">
        <f t="shared" si="1"/>
        <v>3600</v>
      </c>
      <c r="G31" s="239">
        <v>116400</v>
      </c>
      <c r="H31" s="240">
        <f t="shared" si="0"/>
        <v>0</v>
      </c>
      <c r="I31" s="249"/>
      <c r="J31" s="250"/>
      <c r="K31" s="250"/>
      <c r="L31" s="250"/>
    </row>
    <row r="32" spans="1:15" ht="17.25">
      <c r="A32" s="236">
        <v>30</v>
      </c>
      <c r="B32" s="251" t="s">
        <v>424</v>
      </c>
      <c r="C32" s="222">
        <v>7</v>
      </c>
      <c r="D32" s="239" t="s">
        <v>261</v>
      </c>
      <c r="E32" s="238">
        <v>30000</v>
      </c>
      <c r="F32" s="269">
        <f t="shared" si="1"/>
        <v>900</v>
      </c>
      <c r="G32" s="239">
        <v>29100</v>
      </c>
      <c r="H32" s="240">
        <f t="shared" si="0"/>
        <v>0</v>
      </c>
      <c r="I32" s="249"/>
      <c r="J32" s="250"/>
      <c r="K32" s="250"/>
      <c r="L32" s="250"/>
    </row>
    <row r="33" spans="1:12" ht="17.25">
      <c r="A33" s="236">
        <v>31</v>
      </c>
      <c r="B33" s="251" t="s">
        <v>425</v>
      </c>
      <c r="C33" s="222">
        <v>8</v>
      </c>
      <c r="D33" s="239" t="s">
        <v>426</v>
      </c>
      <c r="E33" s="238">
        <v>40000</v>
      </c>
      <c r="F33" s="269">
        <f t="shared" si="1"/>
        <v>1200</v>
      </c>
      <c r="G33" s="239">
        <v>38800</v>
      </c>
      <c r="H33" s="240">
        <f t="shared" si="0"/>
        <v>0</v>
      </c>
      <c r="I33" s="249"/>
      <c r="J33" s="250"/>
      <c r="K33" s="250"/>
      <c r="L33" s="250"/>
    </row>
    <row r="34" spans="1:12" ht="17.25">
      <c r="A34" s="236">
        <v>32</v>
      </c>
      <c r="B34" s="251" t="s">
        <v>427</v>
      </c>
      <c r="C34" s="222">
        <v>8</v>
      </c>
      <c r="D34" s="239" t="s">
        <v>423</v>
      </c>
      <c r="E34" s="238">
        <v>35000</v>
      </c>
      <c r="F34" s="269">
        <f t="shared" si="1"/>
        <v>1050</v>
      </c>
      <c r="G34" s="239">
        <v>33950</v>
      </c>
      <c r="H34" s="240">
        <f t="shared" si="0"/>
        <v>0</v>
      </c>
      <c r="I34" s="249"/>
      <c r="J34" s="250"/>
      <c r="K34" s="250"/>
      <c r="L34" s="250"/>
    </row>
    <row r="35" spans="1:12" ht="17.25">
      <c r="A35" s="236">
        <v>33</v>
      </c>
      <c r="B35" s="251" t="s">
        <v>428</v>
      </c>
      <c r="C35" s="222">
        <v>8</v>
      </c>
      <c r="D35" s="239" t="s">
        <v>429</v>
      </c>
      <c r="E35" s="238">
        <v>35000</v>
      </c>
      <c r="F35" s="269">
        <f t="shared" si="1"/>
        <v>1050</v>
      </c>
      <c r="G35" s="239">
        <v>33950</v>
      </c>
      <c r="H35" s="240">
        <f t="shared" si="0"/>
        <v>0</v>
      </c>
      <c r="I35" s="249"/>
      <c r="J35" s="250"/>
      <c r="K35" s="250"/>
      <c r="L35" s="250"/>
    </row>
    <row r="36" spans="1:12" ht="17.25">
      <c r="A36" s="236">
        <v>34</v>
      </c>
      <c r="B36" s="251" t="s">
        <v>430</v>
      </c>
      <c r="C36" s="222">
        <v>9</v>
      </c>
      <c r="D36" s="239" t="s">
        <v>431</v>
      </c>
      <c r="E36" s="238">
        <v>75000</v>
      </c>
      <c r="F36" s="269">
        <f t="shared" si="1"/>
        <v>2250</v>
      </c>
      <c r="G36" s="239">
        <v>72750</v>
      </c>
      <c r="H36" s="240">
        <f t="shared" si="0"/>
        <v>0</v>
      </c>
      <c r="I36" s="249"/>
      <c r="J36" s="250"/>
      <c r="K36" s="250"/>
      <c r="L36" s="250"/>
    </row>
    <row r="37" spans="1:12" ht="17.25">
      <c r="A37" s="236">
        <v>35</v>
      </c>
      <c r="B37" s="251" t="s">
        <v>432</v>
      </c>
      <c r="C37" s="222">
        <v>9</v>
      </c>
      <c r="D37" s="239" t="s">
        <v>433</v>
      </c>
      <c r="E37" s="238">
        <v>90000</v>
      </c>
      <c r="F37" s="269">
        <f t="shared" si="1"/>
        <v>2700</v>
      </c>
      <c r="G37" s="239">
        <v>87300</v>
      </c>
      <c r="H37" s="240">
        <f t="shared" si="0"/>
        <v>0</v>
      </c>
      <c r="I37" s="249"/>
      <c r="J37" s="250"/>
      <c r="K37" s="250"/>
      <c r="L37" s="250"/>
    </row>
    <row r="38" spans="1:12" ht="34.5">
      <c r="A38" s="236">
        <v>36</v>
      </c>
      <c r="B38" s="251" t="s">
        <v>434</v>
      </c>
      <c r="C38" s="222">
        <v>9</v>
      </c>
      <c r="D38" s="239" t="s">
        <v>435</v>
      </c>
      <c r="E38" s="238">
        <v>35000</v>
      </c>
      <c r="F38" s="269">
        <f t="shared" si="1"/>
        <v>1050</v>
      </c>
      <c r="G38" s="239">
        <v>33425</v>
      </c>
      <c r="H38" s="240">
        <f t="shared" si="0"/>
        <v>525</v>
      </c>
      <c r="I38" s="249"/>
      <c r="J38" s="250"/>
      <c r="K38" s="250"/>
      <c r="L38" s="250"/>
    </row>
    <row r="39" spans="1:12" ht="17.25">
      <c r="A39" s="236">
        <v>37</v>
      </c>
      <c r="B39" s="251" t="s">
        <v>436</v>
      </c>
      <c r="C39" s="222">
        <v>9</v>
      </c>
      <c r="D39" s="239" t="s">
        <v>437</v>
      </c>
      <c r="E39" s="238">
        <v>50000</v>
      </c>
      <c r="F39" s="269">
        <f t="shared" si="1"/>
        <v>1500</v>
      </c>
      <c r="G39" s="239">
        <v>48500</v>
      </c>
      <c r="H39" s="240">
        <f t="shared" si="0"/>
        <v>0</v>
      </c>
      <c r="I39" s="249"/>
      <c r="J39" s="250"/>
      <c r="K39" s="250"/>
      <c r="L39" s="250"/>
    </row>
    <row r="40" spans="1:12" ht="34.5">
      <c r="A40" s="236">
        <v>38</v>
      </c>
      <c r="B40" s="251" t="s">
        <v>438</v>
      </c>
      <c r="C40" s="222">
        <v>10</v>
      </c>
      <c r="D40" s="239" t="s">
        <v>439</v>
      </c>
      <c r="E40" s="238">
        <v>50000</v>
      </c>
      <c r="F40" s="269">
        <f t="shared" si="1"/>
        <v>1500</v>
      </c>
      <c r="G40" s="239">
        <v>48500</v>
      </c>
      <c r="H40" s="240">
        <f t="shared" si="0"/>
        <v>0</v>
      </c>
      <c r="I40" s="249"/>
      <c r="J40" s="250"/>
      <c r="K40" s="250"/>
      <c r="L40" s="250"/>
    </row>
    <row r="41" spans="1:12" ht="17.25">
      <c r="A41" s="236">
        <v>39</v>
      </c>
      <c r="B41" s="239" t="s">
        <v>440</v>
      </c>
      <c r="C41" s="222">
        <v>10</v>
      </c>
      <c r="D41" s="239" t="s">
        <v>439</v>
      </c>
      <c r="E41" s="238">
        <v>50000</v>
      </c>
      <c r="F41" s="269">
        <f t="shared" si="1"/>
        <v>1500</v>
      </c>
      <c r="G41" s="239">
        <v>48500</v>
      </c>
      <c r="H41" s="240">
        <f t="shared" si="0"/>
        <v>0</v>
      </c>
      <c r="I41" s="249"/>
      <c r="J41" s="250"/>
      <c r="K41" s="250"/>
      <c r="L41" s="250"/>
    </row>
    <row r="42" spans="1:12" ht="17.25">
      <c r="A42" s="236">
        <v>40</v>
      </c>
      <c r="B42" s="239" t="s">
        <v>441</v>
      </c>
      <c r="C42" s="222">
        <v>10</v>
      </c>
      <c r="D42" s="239" t="s">
        <v>260</v>
      </c>
      <c r="E42" s="238">
        <v>35000</v>
      </c>
      <c r="F42" s="269">
        <f t="shared" si="1"/>
        <v>1050</v>
      </c>
      <c r="G42" s="239">
        <v>33950</v>
      </c>
      <c r="H42" s="240">
        <f t="shared" si="0"/>
        <v>0</v>
      </c>
      <c r="I42" s="249"/>
      <c r="J42" s="250"/>
      <c r="K42" s="250"/>
      <c r="L42" s="250"/>
    </row>
    <row r="43" spans="1:12" ht="34.5">
      <c r="A43" s="236">
        <v>41</v>
      </c>
      <c r="B43" s="251" t="s">
        <v>442</v>
      </c>
      <c r="C43" s="222">
        <v>11</v>
      </c>
      <c r="D43" s="239" t="s">
        <v>443</v>
      </c>
      <c r="E43" s="238">
        <v>75000</v>
      </c>
      <c r="F43" s="269">
        <f t="shared" si="1"/>
        <v>2250</v>
      </c>
      <c r="G43" s="239">
        <v>72750</v>
      </c>
      <c r="H43" s="240">
        <f t="shared" si="0"/>
        <v>0</v>
      </c>
      <c r="I43" s="249"/>
      <c r="J43" s="250"/>
      <c r="K43" s="250"/>
      <c r="L43" s="250"/>
    </row>
    <row r="44" spans="1:12" ht="34.5">
      <c r="A44" s="236">
        <v>42</v>
      </c>
      <c r="B44" s="251" t="s">
        <v>444</v>
      </c>
      <c r="C44" s="222">
        <v>11</v>
      </c>
      <c r="D44" s="239" t="s">
        <v>260</v>
      </c>
      <c r="E44" s="238">
        <v>35000</v>
      </c>
      <c r="F44" s="269">
        <f t="shared" si="1"/>
        <v>1050</v>
      </c>
      <c r="G44" s="239">
        <v>33950</v>
      </c>
      <c r="H44" s="240">
        <f t="shared" si="0"/>
        <v>0</v>
      </c>
      <c r="I44" s="249"/>
      <c r="J44" s="250"/>
      <c r="K44" s="250"/>
      <c r="L44" s="250"/>
    </row>
    <row r="45" spans="1:12" ht="17.25">
      <c r="A45" s="236">
        <v>43</v>
      </c>
      <c r="B45" s="239" t="s">
        <v>434</v>
      </c>
      <c r="C45" s="222">
        <v>11</v>
      </c>
      <c r="D45" s="239" t="s">
        <v>435</v>
      </c>
      <c r="E45" s="238">
        <v>35000</v>
      </c>
      <c r="F45" s="269">
        <f t="shared" si="1"/>
        <v>1050</v>
      </c>
      <c r="G45" s="239">
        <v>33950</v>
      </c>
      <c r="H45" s="240">
        <f t="shared" si="0"/>
        <v>0</v>
      </c>
      <c r="I45" s="249"/>
      <c r="J45" s="250"/>
      <c r="K45" s="250"/>
      <c r="L45" s="250"/>
    </row>
    <row r="46" spans="1:12" ht="17.25">
      <c r="A46" s="236">
        <v>44</v>
      </c>
      <c r="B46" s="239" t="s">
        <v>445</v>
      </c>
      <c r="C46" s="222">
        <v>11</v>
      </c>
      <c r="D46" s="239" t="s">
        <v>260</v>
      </c>
      <c r="E46" s="238">
        <v>35000</v>
      </c>
      <c r="F46" s="269">
        <f t="shared" si="1"/>
        <v>1050</v>
      </c>
      <c r="G46" s="239">
        <v>33950</v>
      </c>
      <c r="H46" s="240">
        <f t="shared" si="0"/>
        <v>0</v>
      </c>
      <c r="I46" s="249"/>
      <c r="J46" s="250"/>
      <c r="K46" s="250"/>
      <c r="L46" s="250"/>
    </row>
    <row r="47" spans="1:12" ht="34.5">
      <c r="A47" s="236">
        <v>45</v>
      </c>
      <c r="B47" s="251" t="s">
        <v>446</v>
      </c>
      <c r="C47" s="222">
        <v>12</v>
      </c>
      <c r="D47" s="239" t="s">
        <v>260</v>
      </c>
      <c r="E47" s="238">
        <v>50000</v>
      </c>
      <c r="F47" s="269">
        <f t="shared" si="1"/>
        <v>1500</v>
      </c>
      <c r="G47" s="239">
        <v>48500</v>
      </c>
      <c r="H47" s="240">
        <f t="shared" si="0"/>
        <v>0</v>
      </c>
      <c r="I47" s="249"/>
      <c r="J47" s="250"/>
      <c r="K47" s="250"/>
      <c r="L47" s="250"/>
    </row>
    <row r="48" spans="1:12" ht="34.5">
      <c r="A48" s="236">
        <v>46</v>
      </c>
      <c r="B48" s="251" t="s">
        <v>447</v>
      </c>
      <c r="C48" s="222">
        <v>12</v>
      </c>
      <c r="D48" s="239" t="s">
        <v>260</v>
      </c>
      <c r="E48" s="238">
        <v>50000</v>
      </c>
      <c r="F48" s="269">
        <f t="shared" si="1"/>
        <v>1500</v>
      </c>
      <c r="G48" s="239">
        <v>48500</v>
      </c>
      <c r="H48" s="240">
        <f t="shared" si="0"/>
        <v>0</v>
      </c>
      <c r="I48" s="249"/>
      <c r="J48" s="250"/>
      <c r="K48" s="250"/>
      <c r="L48" s="250"/>
    </row>
    <row r="49" spans="1:12" ht="34.5">
      <c r="A49" s="236">
        <v>47</v>
      </c>
      <c r="B49" s="251" t="s">
        <v>448</v>
      </c>
      <c r="C49" s="222">
        <v>12</v>
      </c>
      <c r="D49" s="239" t="s">
        <v>260</v>
      </c>
      <c r="E49" s="238">
        <v>50000</v>
      </c>
      <c r="F49" s="269">
        <f t="shared" si="1"/>
        <v>1500</v>
      </c>
      <c r="G49" s="239">
        <v>48500</v>
      </c>
      <c r="H49" s="240">
        <f t="shared" si="0"/>
        <v>0</v>
      </c>
      <c r="I49" s="249"/>
      <c r="J49" s="250"/>
      <c r="K49" s="250"/>
      <c r="L49" s="250"/>
    </row>
    <row r="50" spans="1:12" ht="17.25">
      <c r="A50" s="236">
        <v>48</v>
      </c>
      <c r="B50" s="239" t="s">
        <v>449</v>
      </c>
      <c r="C50" s="160">
        <v>12</v>
      </c>
      <c r="D50" s="239" t="s">
        <v>359</v>
      </c>
      <c r="E50" s="238">
        <v>40000</v>
      </c>
      <c r="F50" s="269">
        <f t="shared" si="1"/>
        <v>1200</v>
      </c>
      <c r="G50" s="239">
        <v>38800</v>
      </c>
      <c r="H50" s="240">
        <f t="shared" si="0"/>
        <v>0</v>
      </c>
      <c r="I50" s="249"/>
      <c r="J50" s="250"/>
      <c r="K50" s="250"/>
      <c r="L50" s="250"/>
    </row>
    <row r="51" spans="1:12" ht="34.5">
      <c r="A51" s="236">
        <v>49</v>
      </c>
      <c r="B51" s="251" t="s">
        <v>450</v>
      </c>
      <c r="C51" s="222">
        <v>13</v>
      </c>
      <c r="D51" s="239" t="s">
        <v>82</v>
      </c>
      <c r="E51" s="238">
        <v>50000</v>
      </c>
      <c r="F51" s="269">
        <f t="shared" si="1"/>
        <v>1500</v>
      </c>
      <c r="G51" s="239">
        <v>47160</v>
      </c>
      <c r="H51" s="240">
        <f t="shared" si="0"/>
        <v>1340</v>
      </c>
      <c r="I51" s="249"/>
      <c r="J51" s="250"/>
      <c r="K51" s="250"/>
      <c r="L51" s="250"/>
    </row>
    <row r="52" spans="1:12" ht="17.25">
      <c r="A52" s="236">
        <v>50</v>
      </c>
      <c r="B52" s="251" t="s">
        <v>451</v>
      </c>
      <c r="C52" s="222">
        <v>13</v>
      </c>
      <c r="D52" s="239" t="s">
        <v>82</v>
      </c>
      <c r="E52" s="238">
        <v>50000</v>
      </c>
      <c r="F52" s="269">
        <f t="shared" si="1"/>
        <v>1500</v>
      </c>
      <c r="G52" s="239">
        <v>48500</v>
      </c>
      <c r="H52" s="240">
        <f t="shared" si="0"/>
        <v>0</v>
      </c>
      <c r="I52" s="249"/>
      <c r="J52" s="250"/>
      <c r="K52" s="250"/>
      <c r="L52" s="250"/>
    </row>
    <row r="53" spans="1:12" ht="17.25">
      <c r="A53" s="236">
        <v>51</v>
      </c>
      <c r="B53" s="239" t="s">
        <v>452</v>
      </c>
      <c r="C53" s="222">
        <v>13</v>
      </c>
      <c r="D53" s="239" t="s">
        <v>82</v>
      </c>
      <c r="E53" s="238">
        <v>50000</v>
      </c>
      <c r="F53" s="269">
        <f t="shared" si="1"/>
        <v>1500</v>
      </c>
      <c r="G53" s="239">
        <v>48500</v>
      </c>
      <c r="H53" s="240">
        <f t="shared" si="0"/>
        <v>0</v>
      </c>
      <c r="I53" s="249"/>
      <c r="J53" s="250"/>
      <c r="K53" s="250"/>
      <c r="L53" s="250"/>
    </row>
    <row r="54" spans="1:12" ht="17.25">
      <c r="A54" s="236">
        <v>52</v>
      </c>
      <c r="B54" s="239" t="s">
        <v>453</v>
      </c>
      <c r="C54" s="222">
        <v>13</v>
      </c>
      <c r="D54" s="239" t="s">
        <v>82</v>
      </c>
      <c r="E54" s="238">
        <v>80000</v>
      </c>
      <c r="F54" s="269">
        <f t="shared" si="1"/>
        <v>2400</v>
      </c>
      <c r="G54" s="239">
        <v>77600</v>
      </c>
      <c r="H54" s="240">
        <f t="shared" si="0"/>
        <v>0</v>
      </c>
      <c r="I54" s="249"/>
      <c r="J54" s="250"/>
      <c r="K54" s="250"/>
      <c r="L54" s="250"/>
    </row>
    <row r="55" spans="1:12" ht="51.75">
      <c r="A55" s="236">
        <v>53</v>
      </c>
      <c r="B55" s="239" t="s">
        <v>454</v>
      </c>
      <c r="C55" s="252">
        <v>13</v>
      </c>
      <c r="D55" s="251" t="s">
        <v>455</v>
      </c>
      <c r="E55" s="238">
        <v>80000</v>
      </c>
      <c r="F55" s="269">
        <f t="shared" si="1"/>
        <v>2400</v>
      </c>
      <c r="G55" s="239">
        <v>77600</v>
      </c>
      <c r="H55" s="240">
        <f t="shared" si="0"/>
        <v>0</v>
      </c>
      <c r="I55" s="249"/>
      <c r="J55" s="250"/>
      <c r="K55" s="250"/>
      <c r="L55" s="250"/>
    </row>
    <row r="56" spans="1:12" ht="17.25">
      <c r="A56" s="236">
        <v>54</v>
      </c>
      <c r="B56" s="253" t="s">
        <v>456</v>
      </c>
      <c r="C56" s="254">
        <v>14</v>
      </c>
      <c r="D56" s="246" t="s">
        <v>298</v>
      </c>
      <c r="E56" s="245">
        <v>50000</v>
      </c>
      <c r="F56" s="269">
        <f t="shared" si="1"/>
        <v>1500</v>
      </c>
      <c r="G56" s="246">
        <v>0</v>
      </c>
      <c r="H56" s="240">
        <f t="shared" si="0"/>
        <v>48500</v>
      </c>
      <c r="I56" s="249"/>
      <c r="J56" s="250"/>
      <c r="K56" s="250"/>
      <c r="L56" s="250"/>
    </row>
    <row r="57" spans="1:12" ht="17.25">
      <c r="A57" s="236">
        <v>55</v>
      </c>
      <c r="B57" s="251" t="s">
        <v>457</v>
      </c>
      <c r="C57" s="222" t="s">
        <v>458</v>
      </c>
      <c r="D57" s="239" t="s">
        <v>308</v>
      </c>
      <c r="E57" s="238">
        <v>80000</v>
      </c>
      <c r="F57" s="269">
        <f t="shared" si="1"/>
        <v>2400</v>
      </c>
      <c r="G57" s="239">
        <v>77600</v>
      </c>
      <c r="H57" s="240">
        <f t="shared" si="0"/>
        <v>0</v>
      </c>
      <c r="I57" s="249"/>
      <c r="J57" s="250"/>
      <c r="K57" s="250"/>
      <c r="L57" s="250"/>
    </row>
    <row r="58" spans="1:12" ht="17.25">
      <c r="A58" s="236">
        <v>56</v>
      </c>
      <c r="B58" s="251" t="s">
        <v>459</v>
      </c>
      <c r="C58" s="222">
        <v>14</v>
      </c>
      <c r="D58" s="239" t="s">
        <v>460</v>
      </c>
      <c r="E58" s="238">
        <v>50000</v>
      </c>
      <c r="F58" s="269">
        <f t="shared" si="1"/>
        <v>1500</v>
      </c>
      <c r="G58" s="239">
        <v>48500</v>
      </c>
      <c r="H58" s="240">
        <f t="shared" si="0"/>
        <v>0</v>
      </c>
      <c r="I58" s="249"/>
      <c r="J58" s="250"/>
      <c r="K58" s="250"/>
      <c r="L58" s="250"/>
    </row>
    <row r="59" spans="1:12" ht="17.25">
      <c r="A59" s="236">
        <v>57</v>
      </c>
      <c r="B59" s="170" t="s">
        <v>461</v>
      </c>
      <c r="C59" s="222">
        <v>14</v>
      </c>
      <c r="D59" s="167" t="s">
        <v>296</v>
      </c>
      <c r="E59" s="238">
        <v>100000</v>
      </c>
      <c r="F59" s="269">
        <f t="shared" si="1"/>
        <v>3000</v>
      </c>
      <c r="G59" s="239">
        <v>96200</v>
      </c>
      <c r="H59" s="240">
        <f t="shared" si="0"/>
        <v>800</v>
      </c>
      <c r="I59" s="249"/>
      <c r="J59" s="250"/>
      <c r="K59" s="250"/>
      <c r="L59" s="250"/>
    </row>
    <row r="60" spans="1:12" ht="17.25">
      <c r="A60" s="236">
        <v>58</v>
      </c>
      <c r="B60" s="239" t="s">
        <v>462</v>
      </c>
      <c r="C60" s="160">
        <v>14</v>
      </c>
      <c r="D60" s="239" t="s">
        <v>364</v>
      </c>
      <c r="E60" s="238">
        <v>50000</v>
      </c>
      <c r="F60" s="269">
        <f t="shared" si="1"/>
        <v>1500</v>
      </c>
      <c r="G60" s="239">
        <v>48500</v>
      </c>
      <c r="H60" s="240">
        <f t="shared" si="0"/>
        <v>0</v>
      </c>
      <c r="I60" s="249"/>
      <c r="J60" s="250"/>
      <c r="K60" s="250"/>
      <c r="L60" s="250"/>
    </row>
    <row r="61" spans="1:12" ht="17.25">
      <c r="A61" s="236">
        <v>59</v>
      </c>
      <c r="B61" s="251" t="s">
        <v>463</v>
      </c>
      <c r="C61" s="222">
        <v>15</v>
      </c>
      <c r="D61" s="239" t="s">
        <v>308</v>
      </c>
      <c r="E61" s="238">
        <v>40000</v>
      </c>
      <c r="F61" s="269">
        <f t="shared" si="1"/>
        <v>1200</v>
      </c>
      <c r="G61" s="239">
        <v>38800</v>
      </c>
      <c r="H61" s="240">
        <f t="shared" si="0"/>
        <v>0</v>
      </c>
      <c r="I61" s="249"/>
      <c r="J61" s="250"/>
      <c r="K61" s="250"/>
      <c r="L61" s="250"/>
    </row>
    <row r="62" spans="1:12" ht="17.25">
      <c r="A62" s="236">
        <v>60</v>
      </c>
      <c r="B62" s="251" t="s">
        <v>464</v>
      </c>
      <c r="C62" s="222">
        <v>15</v>
      </c>
      <c r="D62" s="239" t="s">
        <v>308</v>
      </c>
      <c r="E62" s="238">
        <v>50000</v>
      </c>
      <c r="F62" s="269">
        <f t="shared" si="1"/>
        <v>1500</v>
      </c>
      <c r="G62" s="239">
        <v>48500</v>
      </c>
      <c r="H62" s="240">
        <f t="shared" si="0"/>
        <v>0</v>
      </c>
      <c r="I62" s="249"/>
      <c r="J62" s="250"/>
      <c r="K62" s="250"/>
      <c r="L62" s="250"/>
    </row>
    <row r="63" spans="1:12" ht="17.25">
      <c r="A63" s="236">
        <v>61</v>
      </c>
      <c r="B63" s="239" t="s">
        <v>465</v>
      </c>
      <c r="C63" s="160" t="s">
        <v>458</v>
      </c>
      <c r="D63" s="239" t="s">
        <v>443</v>
      </c>
      <c r="E63" s="238">
        <v>50000</v>
      </c>
      <c r="F63" s="269">
        <f t="shared" si="1"/>
        <v>1500</v>
      </c>
      <c r="G63" s="239">
        <v>48500</v>
      </c>
      <c r="H63" s="240">
        <f t="shared" si="0"/>
        <v>0</v>
      </c>
      <c r="I63" s="255"/>
      <c r="J63" s="256"/>
      <c r="K63" s="256"/>
      <c r="L63" s="256"/>
    </row>
    <row r="64" spans="1:12" ht="17.25">
      <c r="A64" s="257">
        <v>62</v>
      </c>
      <c r="B64" s="258" t="s">
        <v>466</v>
      </c>
      <c r="C64" s="244">
        <v>15</v>
      </c>
      <c r="D64" s="258" t="s">
        <v>467</v>
      </c>
      <c r="E64" s="259">
        <v>50000</v>
      </c>
      <c r="F64" s="269">
        <f t="shared" si="1"/>
        <v>1500</v>
      </c>
      <c r="G64" s="246">
        <v>0</v>
      </c>
      <c r="H64" s="240">
        <f t="shared" si="0"/>
        <v>48500</v>
      </c>
      <c r="I64" s="255"/>
      <c r="J64" s="256"/>
      <c r="K64" s="256"/>
      <c r="L64" s="256"/>
    </row>
    <row r="65" spans="1:15" ht="54">
      <c r="A65" s="236">
        <v>63</v>
      </c>
      <c r="B65" s="248" t="s">
        <v>468</v>
      </c>
      <c r="C65" s="160"/>
      <c r="D65" s="237"/>
      <c r="E65" s="238">
        <v>75000</v>
      </c>
      <c r="F65" s="269">
        <f t="shared" si="1"/>
        <v>2250</v>
      </c>
      <c r="G65" s="239">
        <v>72750</v>
      </c>
      <c r="H65" s="240">
        <f t="shared" si="0"/>
        <v>0</v>
      </c>
      <c r="I65" s="255"/>
      <c r="J65" s="256"/>
      <c r="K65" s="256"/>
      <c r="L65" s="256"/>
    </row>
    <row r="66" spans="1:15" ht="34.5">
      <c r="A66" s="236">
        <v>64</v>
      </c>
      <c r="B66" s="251" t="s">
        <v>469</v>
      </c>
      <c r="C66" s="222"/>
      <c r="D66" s="239"/>
      <c r="E66" s="238">
        <v>39850</v>
      </c>
      <c r="F66" s="269">
        <v>0</v>
      </c>
      <c r="G66" s="270">
        <v>29920</v>
      </c>
      <c r="H66" s="240">
        <f t="shared" si="0"/>
        <v>9930</v>
      </c>
      <c r="I66" s="255"/>
      <c r="J66" s="256"/>
      <c r="K66" s="256"/>
      <c r="L66" s="256"/>
    </row>
    <row r="67" spans="1:15" ht="18">
      <c r="A67" s="260"/>
      <c r="B67" s="261" t="s">
        <v>1</v>
      </c>
      <c r="C67" s="262"/>
      <c r="D67" s="261"/>
      <c r="E67" s="263">
        <f>SUM(E3:E66)</f>
        <v>3404850</v>
      </c>
      <c r="F67" s="263">
        <f t="shared" ref="F67:H67" si="2">SUM(F3:F66)</f>
        <v>97650</v>
      </c>
      <c r="G67" s="263">
        <f t="shared" si="2"/>
        <v>3158745</v>
      </c>
      <c r="H67" s="263">
        <f t="shared" si="2"/>
        <v>148455</v>
      </c>
      <c r="I67" s="264"/>
      <c r="J67" s="256"/>
      <c r="K67" s="256"/>
      <c r="L67" s="256"/>
    </row>
    <row r="68" spans="1:15" s="183" customFormat="1" ht="22.5">
      <c r="A68" s="39"/>
      <c r="B68" s="39" t="s">
        <v>311</v>
      </c>
      <c r="C68" s="181"/>
      <c r="D68" s="38"/>
      <c r="E68" s="182">
        <f>G67</f>
        <v>3158745</v>
      </c>
      <c r="F68" s="268"/>
      <c r="G68" s="265"/>
      <c r="H68" s="240"/>
      <c r="I68" s="39"/>
      <c r="J68" s="235"/>
      <c r="K68" s="235"/>
      <c r="L68" s="235"/>
      <c r="O68" s="184"/>
    </row>
    <row r="69" spans="1:15" s="183" customFormat="1" ht="22.5">
      <c r="A69" s="39"/>
      <c r="B69" s="39" t="s">
        <v>312</v>
      </c>
      <c r="C69" s="181"/>
      <c r="D69" s="38"/>
      <c r="E69" s="182">
        <f>F67</f>
        <v>97650</v>
      </c>
      <c r="F69" s="268"/>
      <c r="G69" s="265"/>
      <c r="H69" s="240"/>
      <c r="I69" s="39"/>
      <c r="J69" s="235"/>
      <c r="K69" s="235"/>
      <c r="L69" s="235"/>
      <c r="O69" s="184"/>
    </row>
    <row r="70" spans="1:15" s="183" customFormat="1" ht="22.5">
      <c r="A70" s="39"/>
      <c r="B70" s="39" t="s">
        <v>375</v>
      </c>
      <c r="C70" s="181"/>
      <c r="D70" s="38"/>
      <c r="E70" s="182">
        <f>H67-E71</f>
        <v>109645</v>
      </c>
      <c r="F70" s="268"/>
      <c r="G70" s="265"/>
      <c r="H70" s="240"/>
      <c r="I70" s="39"/>
      <c r="J70" s="235"/>
      <c r="K70" s="235"/>
      <c r="L70" s="235"/>
      <c r="O70" s="184"/>
    </row>
    <row r="71" spans="1:15" s="183" customFormat="1" ht="22.5">
      <c r="A71" s="39"/>
      <c r="B71" s="39" t="s">
        <v>319</v>
      </c>
      <c r="C71" s="181"/>
      <c r="D71" s="38"/>
      <c r="E71" s="182">
        <v>38810</v>
      </c>
      <c r="F71" s="268"/>
      <c r="G71" s="265"/>
      <c r="H71" s="240"/>
      <c r="I71" s="39"/>
      <c r="J71" s="235"/>
      <c r="K71" s="235"/>
      <c r="L71" s="235"/>
      <c r="O71" s="184"/>
    </row>
    <row r="72" spans="1:15" s="183" customFormat="1" ht="22.5">
      <c r="A72" s="39"/>
      <c r="B72" s="39" t="s">
        <v>1</v>
      </c>
      <c r="C72" s="181"/>
      <c r="D72" s="38"/>
      <c r="E72" s="182">
        <f>SUM(E68:E71)</f>
        <v>3404850</v>
      </c>
      <c r="F72" s="268"/>
      <c r="G72" s="265"/>
      <c r="H72" s="240"/>
      <c r="I72" s="39"/>
      <c r="J72" s="235"/>
      <c r="K72" s="235"/>
      <c r="L72" s="235"/>
      <c r="O72" s="184"/>
    </row>
    <row r="73" spans="1:15" ht="17.25">
      <c r="A73" s="266"/>
      <c r="B73" s="185" t="s">
        <v>313</v>
      </c>
      <c r="C73" s="1"/>
      <c r="D73" s="186" t="s">
        <v>314</v>
      </c>
      <c r="E73" s="186"/>
    </row>
    <row r="74" spans="1:15" ht="17.25">
      <c r="A74" s="266"/>
      <c r="B74" s="187" t="s">
        <v>315</v>
      </c>
      <c r="C74" s="187"/>
      <c r="D74" s="187" t="s">
        <v>316</v>
      </c>
      <c r="E74" s="187"/>
    </row>
    <row r="75" spans="1:15" ht="17.25">
      <c r="A75" s="266"/>
      <c r="B75" s="188" t="s">
        <v>317</v>
      </c>
      <c r="C75" s="7"/>
      <c r="D75" s="7" t="s">
        <v>121</v>
      </c>
      <c r="E75" s="7"/>
    </row>
  </sheetData>
  <mergeCells count="1">
    <mergeCell ref="A1:E1"/>
  </mergeCells>
  <pageMargins left="0.2" right="0.2" top="0.41" bottom="0.26" header="0.3" footer="0.2"/>
  <pageSetup paperSize="9" scale="9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81"/>
  <sheetViews>
    <sheetView workbookViewId="0">
      <selection sqref="A1:XFD1048576"/>
    </sheetView>
  </sheetViews>
  <sheetFormatPr defaultRowHeight="17.25"/>
  <cols>
    <col min="1" max="1" width="9.140625" style="17"/>
    <col min="2" max="2" width="38.28515625" style="17" customWidth="1"/>
    <col min="3" max="4" width="9.140625" style="17"/>
    <col min="5" max="5" width="21.5703125" style="19" customWidth="1"/>
    <col min="6" max="6" width="17.5703125" style="19" customWidth="1"/>
    <col min="7" max="7" width="21.85546875" style="19" customWidth="1"/>
    <col min="8" max="8" width="17.42578125" style="19" customWidth="1"/>
    <col min="9" max="16384" width="9.140625" style="17"/>
  </cols>
  <sheetData>
    <row r="1" spans="1:9" ht="29.25">
      <c r="A1" s="572" t="s">
        <v>470</v>
      </c>
      <c r="B1" s="572"/>
      <c r="C1" s="572"/>
      <c r="D1" s="572"/>
      <c r="E1" s="572"/>
      <c r="F1" s="572"/>
      <c r="G1" s="572"/>
      <c r="H1" s="572"/>
      <c r="I1" s="572"/>
    </row>
    <row r="2" spans="1:9" ht="22.5">
      <c r="A2" s="573" t="s">
        <v>471</v>
      </c>
      <c r="B2" s="573"/>
      <c r="C2" s="573"/>
      <c r="D2" s="573"/>
      <c r="E2" s="573"/>
      <c r="F2" s="573"/>
      <c r="G2" s="573"/>
      <c r="H2" s="573"/>
      <c r="I2" s="573"/>
    </row>
    <row r="3" spans="1:9" ht="19.5">
      <c r="A3" s="567" t="s">
        <v>792</v>
      </c>
      <c r="B3" s="567"/>
      <c r="C3" s="567"/>
      <c r="D3" s="567"/>
      <c r="E3" s="567"/>
      <c r="F3" s="567"/>
      <c r="G3" s="567"/>
      <c r="H3" s="567"/>
      <c r="I3" s="567"/>
    </row>
    <row r="4" spans="1:9" ht="18">
      <c r="A4" s="47" t="s">
        <v>238</v>
      </c>
      <c r="B4" s="47" t="s">
        <v>239</v>
      </c>
      <c r="C4" s="47" t="s">
        <v>240</v>
      </c>
      <c r="D4" s="47" t="s">
        <v>241</v>
      </c>
      <c r="E4" s="47" t="s">
        <v>88</v>
      </c>
      <c r="F4" s="47" t="str">
        <f>janagati!F2</f>
        <v>sG6]Gh]G;L</v>
      </c>
      <c r="G4" s="46" t="s">
        <v>243</v>
      </c>
      <c r="H4" s="46" t="s">
        <v>3</v>
      </c>
      <c r="I4" s="47" t="s">
        <v>31</v>
      </c>
    </row>
    <row r="5" spans="1:9" ht="18">
      <c r="A5" s="156">
        <v>1</v>
      </c>
      <c r="B5" s="157" t="s">
        <v>472</v>
      </c>
      <c r="C5" s="156">
        <v>1</v>
      </c>
      <c r="D5" s="157" t="s">
        <v>247</v>
      </c>
      <c r="E5" s="271">
        <v>75000</v>
      </c>
      <c r="F5" s="271">
        <f>E5*3%</f>
        <v>2250</v>
      </c>
      <c r="G5" s="271">
        <v>72750</v>
      </c>
      <c r="H5" s="271">
        <f>E5-F5-G5</f>
        <v>0</v>
      </c>
      <c r="I5" s="166"/>
    </row>
    <row r="6" spans="1:9" ht="18">
      <c r="A6" s="156">
        <v>2</v>
      </c>
      <c r="B6" s="272" t="s">
        <v>473</v>
      </c>
      <c r="C6" s="156">
        <v>1</v>
      </c>
      <c r="D6" s="157" t="s">
        <v>251</v>
      </c>
      <c r="E6" s="271">
        <v>75000</v>
      </c>
      <c r="F6" s="271">
        <f t="shared" ref="F6:F69" si="0">E6*3%</f>
        <v>2250</v>
      </c>
      <c r="G6" s="271">
        <v>72750</v>
      </c>
      <c r="H6" s="271">
        <f t="shared" ref="H6:H69" si="1">E6-F6-G6</f>
        <v>0</v>
      </c>
      <c r="I6" s="166"/>
    </row>
    <row r="7" spans="1:9" ht="18">
      <c r="A7" s="156">
        <v>3</v>
      </c>
      <c r="B7" s="157" t="s">
        <v>474</v>
      </c>
      <c r="C7" s="156">
        <v>1</v>
      </c>
      <c r="D7" s="157" t="s">
        <v>475</v>
      </c>
      <c r="E7" s="271">
        <v>75000</v>
      </c>
      <c r="F7" s="271">
        <f t="shared" si="0"/>
        <v>2250</v>
      </c>
      <c r="G7" s="271">
        <v>72750</v>
      </c>
      <c r="H7" s="271">
        <f t="shared" si="1"/>
        <v>0</v>
      </c>
      <c r="I7" s="166"/>
    </row>
    <row r="8" spans="1:9" ht="18">
      <c r="A8" s="156">
        <v>4</v>
      </c>
      <c r="B8" s="157" t="s">
        <v>476</v>
      </c>
      <c r="C8" s="156">
        <v>1</v>
      </c>
      <c r="D8" s="157" t="s">
        <v>251</v>
      </c>
      <c r="E8" s="271">
        <v>70000</v>
      </c>
      <c r="F8" s="271">
        <f t="shared" si="0"/>
        <v>2100</v>
      </c>
      <c r="G8" s="271">
        <v>67900</v>
      </c>
      <c r="H8" s="271">
        <f t="shared" si="1"/>
        <v>0</v>
      </c>
      <c r="I8" s="166"/>
    </row>
    <row r="9" spans="1:9" ht="18">
      <c r="A9" s="156">
        <v>5</v>
      </c>
      <c r="B9" s="157" t="s">
        <v>477</v>
      </c>
      <c r="C9" s="156">
        <v>1</v>
      </c>
      <c r="D9" s="157" t="s">
        <v>247</v>
      </c>
      <c r="E9" s="271">
        <v>35000</v>
      </c>
      <c r="F9" s="271">
        <f t="shared" si="0"/>
        <v>1050</v>
      </c>
      <c r="G9" s="271">
        <v>33950</v>
      </c>
      <c r="H9" s="271">
        <f t="shared" si="1"/>
        <v>0</v>
      </c>
      <c r="I9" s="166"/>
    </row>
    <row r="10" spans="1:9" ht="18">
      <c r="A10" s="156">
        <v>6</v>
      </c>
      <c r="B10" s="157" t="s">
        <v>478</v>
      </c>
      <c r="C10" s="156">
        <v>1</v>
      </c>
      <c r="D10" s="157" t="s">
        <v>247</v>
      </c>
      <c r="E10" s="271">
        <v>35000</v>
      </c>
      <c r="F10" s="271">
        <f t="shared" si="0"/>
        <v>1050</v>
      </c>
      <c r="G10" s="271">
        <v>33950</v>
      </c>
      <c r="H10" s="271">
        <f t="shared" si="1"/>
        <v>0</v>
      </c>
      <c r="I10" s="166"/>
    </row>
    <row r="11" spans="1:9" ht="18">
      <c r="A11" s="156">
        <v>7</v>
      </c>
      <c r="B11" s="159" t="s">
        <v>479</v>
      </c>
      <c r="C11" s="160">
        <v>2</v>
      </c>
      <c r="D11" s="159" t="s">
        <v>77</v>
      </c>
      <c r="E11" s="273">
        <v>30000</v>
      </c>
      <c r="F11" s="271">
        <f t="shared" si="0"/>
        <v>900</v>
      </c>
      <c r="G11" s="273">
        <v>29100</v>
      </c>
      <c r="H11" s="271">
        <f t="shared" si="1"/>
        <v>0</v>
      </c>
      <c r="I11" s="166"/>
    </row>
    <row r="12" spans="1:9" ht="18">
      <c r="A12" s="156">
        <v>8</v>
      </c>
      <c r="B12" s="157" t="s">
        <v>480</v>
      </c>
      <c r="C12" s="156">
        <v>2</v>
      </c>
      <c r="D12" s="157" t="s">
        <v>481</v>
      </c>
      <c r="E12" s="271">
        <v>100000</v>
      </c>
      <c r="F12" s="271">
        <f t="shared" si="0"/>
        <v>3000</v>
      </c>
      <c r="G12" s="271">
        <v>97000</v>
      </c>
      <c r="H12" s="271">
        <f t="shared" si="1"/>
        <v>0</v>
      </c>
      <c r="I12" s="166"/>
    </row>
    <row r="13" spans="1:9" ht="18">
      <c r="A13" s="156">
        <v>9</v>
      </c>
      <c r="B13" s="157" t="s">
        <v>482</v>
      </c>
      <c r="C13" s="156">
        <v>2</v>
      </c>
      <c r="D13" s="157" t="s">
        <v>388</v>
      </c>
      <c r="E13" s="271">
        <v>100000</v>
      </c>
      <c r="F13" s="271">
        <f t="shared" si="0"/>
        <v>3000</v>
      </c>
      <c r="G13" s="271">
        <v>97000</v>
      </c>
      <c r="H13" s="271">
        <f t="shared" si="1"/>
        <v>0</v>
      </c>
      <c r="I13" s="166"/>
    </row>
    <row r="14" spans="1:9" ht="18">
      <c r="A14" s="156">
        <v>10</v>
      </c>
      <c r="B14" s="157" t="s">
        <v>483</v>
      </c>
      <c r="C14" s="156">
        <v>2</v>
      </c>
      <c r="D14" s="157" t="s">
        <v>484</v>
      </c>
      <c r="E14" s="271">
        <v>140000</v>
      </c>
      <c r="F14" s="271">
        <f t="shared" si="0"/>
        <v>4200</v>
      </c>
      <c r="G14" s="271">
        <v>135800</v>
      </c>
      <c r="H14" s="271">
        <f t="shared" si="1"/>
        <v>0</v>
      </c>
      <c r="I14" s="166"/>
    </row>
    <row r="15" spans="1:9" ht="18">
      <c r="A15" s="156">
        <v>11</v>
      </c>
      <c r="B15" s="157" t="s">
        <v>485</v>
      </c>
      <c r="C15" s="156">
        <v>2</v>
      </c>
      <c r="D15" s="157" t="s">
        <v>486</v>
      </c>
      <c r="E15" s="271">
        <v>100000</v>
      </c>
      <c r="F15" s="271">
        <f t="shared" si="0"/>
        <v>3000</v>
      </c>
      <c r="G15" s="271">
        <v>97000</v>
      </c>
      <c r="H15" s="271">
        <f t="shared" si="1"/>
        <v>0</v>
      </c>
      <c r="I15" s="166"/>
    </row>
    <row r="16" spans="1:9" ht="18">
      <c r="A16" s="156">
        <v>12</v>
      </c>
      <c r="B16" s="159" t="s">
        <v>487</v>
      </c>
      <c r="C16" s="156">
        <v>3</v>
      </c>
      <c r="D16" s="157" t="s">
        <v>397</v>
      </c>
      <c r="E16" s="271">
        <v>30000</v>
      </c>
      <c r="F16" s="271">
        <f t="shared" si="0"/>
        <v>900</v>
      </c>
      <c r="G16" s="271">
        <v>29100</v>
      </c>
      <c r="H16" s="271">
        <f t="shared" si="1"/>
        <v>0</v>
      </c>
      <c r="I16" s="166"/>
    </row>
    <row r="17" spans="1:9" ht="18">
      <c r="A17" s="156">
        <v>13</v>
      </c>
      <c r="B17" s="159" t="s">
        <v>488</v>
      </c>
      <c r="C17" s="156">
        <v>3</v>
      </c>
      <c r="D17" s="157" t="s">
        <v>77</v>
      </c>
      <c r="E17" s="271">
        <v>40000</v>
      </c>
      <c r="F17" s="271">
        <f t="shared" si="0"/>
        <v>1200</v>
      </c>
      <c r="G17" s="271">
        <v>38800</v>
      </c>
      <c r="H17" s="271">
        <f t="shared" si="1"/>
        <v>0</v>
      </c>
      <c r="I17" s="166"/>
    </row>
    <row r="18" spans="1:9" ht="18">
      <c r="A18" s="156">
        <v>14</v>
      </c>
      <c r="B18" s="159" t="s">
        <v>489</v>
      </c>
      <c r="C18" s="156">
        <v>3</v>
      </c>
      <c r="D18" s="157" t="s">
        <v>490</v>
      </c>
      <c r="E18" s="271">
        <v>120000</v>
      </c>
      <c r="F18" s="271">
        <f t="shared" si="0"/>
        <v>3600</v>
      </c>
      <c r="G18" s="271">
        <v>116400</v>
      </c>
      <c r="H18" s="271">
        <f t="shared" si="1"/>
        <v>0</v>
      </c>
      <c r="I18" s="166"/>
    </row>
    <row r="19" spans="1:9" ht="18">
      <c r="A19" s="156">
        <v>15</v>
      </c>
      <c r="B19" s="157" t="s">
        <v>491</v>
      </c>
      <c r="C19" s="156">
        <v>3</v>
      </c>
      <c r="D19" s="157" t="s">
        <v>492</v>
      </c>
      <c r="E19" s="271">
        <v>50000</v>
      </c>
      <c r="F19" s="271">
        <f t="shared" si="0"/>
        <v>1500</v>
      </c>
      <c r="G19" s="271">
        <v>48500</v>
      </c>
      <c r="H19" s="271">
        <f t="shared" si="1"/>
        <v>0</v>
      </c>
      <c r="I19" s="166"/>
    </row>
    <row r="20" spans="1:9" ht="18">
      <c r="A20" s="156">
        <v>16</v>
      </c>
      <c r="B20" s="157" t="s">
        <v>493</v>
      </c>
      <c r="C20" s="156">
        <v>3</v>
      </c>
      <c r="D20" s="157" t="s">
        <v>397</v>
      </c>
      <c r="E20" s="271">
        <v>60000</v>
      </c>
      <c r="F20" s="271">
        <f t="shared" si="0"/>
        <v>1800</v>
      </c>
      <c r="G20" s="271">
        <v>58200</v>
      </c>
      <c r="H20" s="271">
        <f t="shared" si="1"/>
        <v>0</v>
      </c>
      <c r="I20" s="166"/>
    </row>
    <row r="21" spans="1:9" ht="18">
      <c r="A21" s="156">
        <v>17</v>
      </c>
      <c r="B21" s="157" t="s">
        <v>494</v>
      </c>
      <c r="C21" s="156">
        <v>3</v>
      </c>
      <c r="D21" s="157" t="s">
        <v>495</v>
      </c>
      <c r="E21" s="271">
        <v>80000</v>
      </c>
      <c r="F21" s="271">
        <f t="shared" si="0"/>
        <v>2400</v>
      </c>
      <c r="G21" s="271">
        <v>77600</v>
      </c>
      <c r="H21" s="271">
        <f t="shared" si="1"/>
        <v>0</v>
      </c>
      <c r="I21" s="166"/>
    </row>
    <row r="22" spans="1:9" ht="18">
      <c r="A22" s="156">
        <v>18</v>
      </c>
      <c r="B22" s="157" t="s">
        <v>496</v>
      </c>
      <c r="C22" s="156" t="s">
        <v>392</v>
      </c>
      <c r="D22" s="157" t="s">
        <v>492</v>
      </c>
      <c r="E22" s="271">
        <v>130000</v>
      </c>
      <c r="F22" s="271">
        <f t="shared" si="0"/>
        <v>3900</v>
      </c>
      <c r="G22" s="271">
        <v>126100</v>
      </c>
      <c r="H22" s="271">
        <f t="shared" si="1"/>
        <v>0</v>
      </c>
      <c r="I22" s="166"/>
    </row>
    <row r="23" spans="1:9" ht="36">
      <c r="A23" s="156">
        <v>19</v>
      </c>
      <c r="B23" s="211" t="s">
        <v>497</v>
      </c>
      <c r="C23" s="156">
        <v>4</v>
      </c>
      <c r="D23" s="211" t="s">
        <v>498</v>
      </c>
      <c r="E23" s="271">
        <v>100000</v>
      </c>
      <c r="F23" s="271">
        <f t="shared" si="0"/>
        <v>3000</v>
      </c>
      <c r="G23" s="271">
        <v>97000</v>
      </c>
      <c r="H23" s="271">
        <f t="shared" si="1"/>
        <v>0</v>
      </c>
      <c r="I23" s="166"/>
    </row>
    <row r="24" spans="1:9" ht="36">
      <c r="A24" s="156">
        <v>20</v>
      </c>
      <c r="B24" s="211" t="s">
        <v>499</v>
      </c>
      <c r="C24" s="156" t="s">
        <v>500</v>
      </c>
      <c r="D24" s="211" t="s">
        <v>501</v>
      </c>
      <c r="E24" s="271">
        <v>480000</v>
      </c>
      <c r="F24" s="271">
        <f t="shared" si="0"/>
        <v>14400</v>
      </c>
      <c r="G24" s="271">
        <v>465600</v>
      </c>
      <c r="H24" s="271">
        <f t="shared" si="1"/>
        <v>0</v>
      </c>
      <c r="I24" s="166"/>
    </row>
    <row r="25" spans="1:9" ht="18">
      <c r="A25" s="156">
        <v>21</v>
      </c>
      <c r="B25" s="274" t="s">
        <v>502</v>
      </c>
      <c r="C25" s="156">
        <v>4</v>
      </c>
      <c r="D25" s="275" t="s">
        <v>330</v>
      </c>
      <c r="E25" s="271">
        <v>60000</v>
      </c>
      <c r="F25" s="271">
        <f t="shared" si="0"/>
        <v>1800</v>
      </c>
      <c r="G25" s="271">
        <v>58200</v>
      </c>
      <c r="H25" s="271">
        <f t="shared" si="1"/>
        <v>0</v>
      </c>
      <c r="I25" s="166"/>
    </row>
    <row r="26" spans="1:9" ht="18">
      <c r="A26" s="156">
        <v>22</v>
      </c>
      <c r="B26" s="276" t="s">
        <v>503</v>
      </c>
      <c r="C26" s="156">
        <v>4</v>
      </c>
      <c r="D26" s="275" t="s">
        <v>330</v>
      </c>
      <c r="E26" s="271">
        <v>70000</v>
      </c>
      <c r="F26" s="271">
        <f t="shared" si="0"/>
        <v>2100</v>
      </c>
      <c r="G26" s="271">
        <v>67900</v>
      </c>
      <c r="H26" s="271">
        <f t="shared" si="1"/>
        <v>0</v>
      </c>
      <c r="I26" s="166"/>
    </row>
    <row r="27" spans="1:9" ht="36">
      <c r="A27" s="156">
        <v>23</v>
      </c>
      <c r="B27" s="211" t="s">
        <v>504</v>
      </c>
      <c r="C27" s="156">
        <v>4</v>
      </c>
      <c r="D27" s="275" t="s">
        <v>330</v>
      </c>
      <c r="E27" s="271">
        <v>50000</v>
      </c>
      <c r="F27" s="271">
        <f t="shared" si="0"/>
        <v>1500</v>
      </c>
      <c r="G27" s="271">
        <v>48500</v>
      </c>
      <c r="H27" s="271">
        <f t="shared" si="1"/>
        <v>0</v>
      </c>
      <c r="I27" s="166"/>
    </row>
    <row r="28" spans="1:9" ht="18">
      <c r="A28" s="156">
        <v>24</v>
      </c>
      <c r="B28" s="211" t="s">
        <v>505</v>
      </c>
      <c r="C28" s="156">
        <v>4</v>
      </c>
      <c r="D28" s="211" t="s">
        <v>407</v>
      </c>
      <c r="E28" s="271">
        <v>70000</v>
      </c>
      <c r="F28" s="271">
        <f t="shared" si="0"/>
        <v>2100</v>
      </c>
      <c r="G28" s="271">
        <v>67900</v>
      </c>
      <c r="H28" s="271">
        <f t="shared" si="1"/>
        <v>0</v>
      </c>
      <c r="I28" s="166"/>
    </row>
    <row r="29" spans="1:9" ht="18">
      <c r="A29" s="156">
        <v>25</v>
      </c>
      <c r="B29" s="211" t="s">
        <v>506</v>
      </c>
      <c r="C29" s="156">
        <v>4</v>
      </c>
      <c r="D29" s="275" t="s">
        <v>330</v>
      </c>
      <c r="E29" s="271">
        <v>30000</v>
      </c>
      <c r="F29" s="271">
        <f t="shared" si="0"/>
        <v>900</v>
      </c>
      <c r="G29" s="271">
        <v>29100</v>
      </c>
      <c r="H29" s="271">
        <f t="shared" si="1"/>
        <v>0</v>
      </c>
      <c r="I29" s="166"/>
    </row>
    <row r="30" spans="1:9" ht="36">
      <c r="A30" s="156">
        <v>26</v>
      </c>
      <c r="B30" s="115" t="s">
        <v>507</v>
      </c>
      <c r="C30" s="156" t="s">
        <v>508</v>
      </c>
      <c r="D30" s="45" t="s">
        <v>509</v>
      </c>
      <c r="E30" s="271">
        <v>160000</v>
      </c>
      <c r="F30" s="271">
        <f t="shared" si="0"/>
        <v>4800</v>
      </c>
      <c r="G30" s="271">
        <v>155200</v>
      </c>
      <c r="H30" s="271">
        <f t="shared" si="1"/>
        <v>0</v>
      </c>
      <c r="I30" s="166"/>
    </row>
    <row r="31" spans="1:9" ht="54">
      <c r="A31" s="156">
        <v>27</v>
      </c>
      <c r="B31" s="115" t="s">
        <v>510</v>
      </c>
      <c r="C31" s="156">
        <v>5</v>
      </c>
      <c r="D31" s="45" t="s">
        <v>511</v>
      </c>
      <c r="E31" s="271">
        <v>300000</v>
      </c>
      <c r="F31" s="271">
        <f t="shared" si="0"/>
        <v>9000</v>
      </c>
      <c r="G31" s="271">
        <v>291000</v>
      </c>
      <c r="H31" s="271">
        <f t="shared" si="1"/>
        <v>0</v>
      </c>
      <c r="I31" s="166"/>
    </row>
    <row r="32" spans="1:9" ht="36">
      <c r="A32" s="156">
        <v>28</v>
      </c>
      <c r="B32" s="211" t="s">
        <v>512</v>
      </c>
      <c r="C32" s="156" t="s">
        <v>508</v>
      </c>
      <c r="D32" s="211" t="s">
        <v>513</v>
      </c>
      <c r="E32" s="271">
        <v>100000</v>
      </c>
      <c r="F32" s="271">
        <v>0</v>
      </c>
      <c r="G32" s="271">
        <v>100000</v>
      </c>
      <c r="H32" s="271">
        <f t="shared" si="1"/>
        <v>0</v>
      </c>
      <c r="I32" s="166"/>
    </row>
    <row r="33" spans="1:9" ht="18">
      <c r="A33" s="156">
        <v>29</v>
      </c>
      <c r="B33" s="211" t="s">
        <v>514</v>
      </c>
      <c r="C33" s="156">
        <v>5</v>
      </c>
      <c r="D33" s="211" t="s">
        <v>332</v>
      </c>
      <c r="E33" s="271">
        <v>100000</v>
      </c>
      <c r="F33" s="271">
        <f t="shared" si="0"/>
        <v>3000</v>
      </c>
      <c r="G33" s="271">
        <v>97000</v>
      </c>
      <c r="H33" s="271">
        <f t="shared" si="1"/>
        <v>0</v>
      </c>
      <c r="I33" s="166"/>
    </row>
    <row r="34" spans="1:9">
      <c r="A34" s="156">
        <v>30</v>
      </c>
      <c r="B34" s="163" t="s">
        <v>515</v>
      </c>
      <c r="C34" s="156">
        <v>6</v>
      </c>
      <c r="D34" s="163" t="s">
        <v>516</v>
      </c>
      <c r="E34" s="271">
        <v>75000</v>
      </c>
      <c r="F34" s="271">
        <f t="shared" si="0"/>
        <v>2250</v>
      </c>
      <c r="G34" s="271">
        <v>72750</v>
      </c>
      <c r="H34" s="271">
        <f t="shared" si="1"/>
        <v>0</v>
      </c>
      <c r="I34" s="166"/>
    </row>
    <row r="35" spans="1:9">
      <c r="A35" s="156">
        <v>31</v>
      </c>
      <c r="B35" s="163" t="s">
        <v>517</v>
      </c>
      <c r="C35" s="156">
        <v>6</v>
      </c>
      <c r="D35" s="163" t="s">
        <v>518</v>
      </c>
      <c r="E35" s="271">
        <v>150000</v>
      </c>
      <c r="F35" s="271">
        <f t="shared" si="0"/>
        <v>4500</v>
      </c>
      <c r="G35" s="271">
        <v>145500</v>
      </c>
      <c r="H35" s="271">
        <f t="shared" si="1"/>
        <v>0</v>
      </c>
      <c r="I35" s="166"/>
    </row>
    <row r="36" spans="1:9">
      <c r="A36" s="156">
        <v>32</v>
      </c>
      <c r="B36" s="163" t="s">
        <v>519</v>
      </c>
      <c r="C36" s="156">
        <v>6</v>
      </c>
      <c r="D36" s="163" t="s">
        <v>520</v>
      </c>
      <c r="E36" s="271">
        <v>150000</v>
      </c>
      <c r="F36" s="271">
        <f t="shared" si="0"/>
        <v>4500</v>
      </c>
      <c r="G36" s="271">
        <v>145500</v>
      </c>
      <c r="H36" s="271">
        <f t="shared" si="1"/>
        <v>0</v>
      </c>
      <c r="I36" s="166"/>
    </row>
    <row r="37" spans="1:9">
      <c r="A37" s="156">
        <v>33</v>
      </c>
      <c r="B37" s="163" t="s">
        <v>521</v>
      </c>
      <c r="C37" s="156">
        <v>7</v>
      </c>
      <c r="D37" s="163" t="s">
        <v>261</v>
      </c>
      <c r="E37" s="271">
        <v>350000</v>
      </c>
      <c r="F37" s="271">
        <f t="shared" si="0"/>
        <v>10500</v>
      </c>
      <c r="G37" s="271">
        <v>339500</v>
      </c>
      <c r="H37" s="271">
        <f t="shared" si="1"/>
        <v>0</v>
      </c>
      <c r="I37" s="166"/>
    </row>
    <row r="38" spans="1:9">
      <c r="A38" s="156">
        <v>34</v>
      </c>
      <c r="B38" s="163" t="s">
        <v>522</v>
      </c>
      <c r="C38" s="156">
        <v>7</v>
      </c>
      <c r="D38" s="163" t="s">
        <v>523</v>
      </c>
      <c r="E38" s="271">
        <v>150000</v>
      </c>
      <c r="F38" s="271">
        <f t="shared" si="0"/>
        <v>4500</v>
      </c>
      <c r="G38" s="271">
        <v>145500</v>
      </c>
      <c r="H38" s="271">
        <f t="shared" si="1"/>
        <v>0</v>
      </c>
      <c r="I38" s="166"/>
    </row>
    <row r="39" spans="1:9">
      <c r="A39" s="156">
        <v>35</v>
      </c>
      <c r="B39" s="163" t="s">
        <v>524</v>
      </c>
      <c r="C39" s="156">
        <v>7</v>
      </c>
      <c r="D39" s="163" t="s">
        <v>523</v>
      </c>
      <c r="E39" s="277">
        <v>100000</v>
      </c>
      <c r="F39" s="271">
        <f t="shared" si="0"/>
        <v>3000</v>
      </c>
      <c r="G39" s="277">
        <v>97000</v>
      </c>
      <c r="H39" s="271">
        <f t="shared" si="1"/>
        <v>0</v>
      </c>
      <c r="I39" s="166"/>
    </row>
    <row r="40" spans="1:9">
      <c r="A40" s="156">
        <v>36</v>
      </c>
      <c r="B40" s="163" t="s">
        <v>525</v>
      </c>
      <c r="C40" s="156">
        <v>8</v>
      </c>
      <c r="D40" s="163" t="s">
        <v>526</v>
      </c>
      <c r="E40" s="271">
        <v>30000</v>
      </c>
      <c r="F40" s="271">
        <f t="shared" si="0"/>
        <v>900</v>
      </c>
      <c r="G40" s="271">
        <v>29100</v>
      </c>
      <c r="H40" s="271">
        <f t="shared" si="1"/>
        <v>0</v>
      </c>
      <c r="I40" s="166"/>
    </row>
    <row r="41" spans="1:9">
      <c r="A41" s="156">
        <v>37</v>
      </c>
      <c r="B41" s="163" t="s">
        <v>527</v>
      </c>
      <c r="C41" s="156">
        <v>8</v>
      </c>
      <c r="D41" s="163" t="s">
        <v>528</v>
      </c>
      <c r="E41" s="271">
        <v>100000</v>
      </c>
      <c r="F41" s="271">
        <f t="shared" si="0"/>
        <v>3000</v>
      </c>
      <c r="G41" s="271">
        <v>97000</v>
      </c>
      <c r="H41" s="271">
        <f t="shared" si="1"/>
        <v>0</v>
      </c>
      <c r="I41" s="166"/>
    </row>
    <row r="42" spans="1:9" s="281" customFormat="1">
      <c r="A42" s="32">
        <v>38</v>
      </c>
      <c r="B42" s="278" t="s">
        <v>529</v>
      </c>
      <c r="C42" s="32">
        <v>8</v>
      </c>
      <c r="D42" s="278" t="s">
        <v>530</v>
      </c>
      <c r="E42" s="279">
        <v>200000</v>
      </c>
      <c r="F42" s="271">
        <f t="shared" si="0"/>
        <v>6000</v>
      </c>
      <c r="G42" s="279">
        <v>194000</v>
      </c>
      <c r="H42" s="271">
        <f t="shared" si="1"/>
        <v>0</v>
      </c>
      <c r="I42" s="280"/>
    </row>
    <row r="43" spans="1:9" s="281" customFormat="1">
      <c r="A43" s="32">
        <v>39</v>
      </c>
      <c r="B43" s="278" t="s">
        <v>531</v>
      </c>
      <c r="C43" s="32">
        <v>8</v>
      </c>
      <c r="D43" s="278" t="s">
        <v>532</v>
      </c>
      <c r="E43" s="279">
        <v>160000</v>
      </c>
      <c r="F43" s="271">
        <f t="shared" si="0"/>
        <v>4800</v>
      </c>
      <c r="G43" s="279">
        <v>155200</v>
      </c>
      <c r="H43" s="271">
        <f t="shared" si="1"/>
        <v>0</v>
      </c>
      <c r="I43" s="280"/>
    </row>
    <row r="44" spans="1:9">
      <c r="A44" s="156">
        <v>40</v>
      </c>
      <c r="B44" s="163" t="s">
        <v>533</v>
      </c>
      <c r="C44" s="156">
        <v>8</v>
      </c>
      <c r="D44" s="163" t="s">
        <v>534</v>
      </c>
      <c r="E44" s="271">
        <v>150000</v>
      </c>
      <c r="F44" s="271">
        <f t="shared" si="0"/>
        <v>4500</v>
      </c>
      <c r="G44" s="271">
        <v>145500</v>
      </c>
      <c r="H44" s="271">
        <f t="shared" si="1"/>
        <v>0</v>
      </c>
      <c r="I44" s="166"/>
    </row>
    <row r="45" spans="1:9">
      <c r="A45" s="156">
        <v>41</v>
      </c>
      <c r="B45" s="163" t="s">
        <v>535</v>
      </c>
      <c r="C45" s="156">
        <v>8</v>
      </c>
      <c r="D45" s="163" t="s">
        <v>423</v>
      </c>
      <c r="E45" s="271">
        <v>70000</v>
      </c>
      <c r="F45" s="271">
        <f t="shared" si="0"/>
        <v>2100</v>
      </c>
      <c r="G45" s="271">
        <v>67900</v>
      </c>
      <c r="H45" s="271">
        <f t="shared" si="1"/>
        <v>0</v>
      </c>
      <c r="I45" s="166"/>
    </row>
    <row r="46" spans="1:9">
      <c r="A46" s="156">
        <v>42</v>
      </c>
      <c r="B46" s="163" t="s">
        <v>536</v>
      </c>
      <c r="C46" s="156">
        <v>8</v>
      </c>
      <c r="D46" s="163" t="s">
        <v>266</v>
      </c>
      <c r="E46" s="271">
        <v>75000</v>
      </c>
      <c r="F46" s="271">
        <v>0</v>
      </c>
      <c r="G46" s="271">
        <v>75000</v>
      </c>
      <c r="H46" s="271">
        <f t="shared" si="1"/>
        <v>0</v>
      </c>
      <c r="I46" s="166"/>
    </row>
    <row r="47" spans="1:9">
      <c r="A47" s="156">
        <v>43</v>
      </c>
      <c r="B47" s="278" t="s">
        <v>537</v>
      </c>
      <c r="C47" s="156">
        <v>9</v>
      </c>
      <c r="D47" s="163" t="s">
        <v>353</v>
      </c>
      <c r="E47" s="271">
        <v>260000</v>
      </c>
      <c r="F47" s="271">
        <f t="shared" si="0"/>
        <v>7800</v>
      </c>
      <c r="G47" s="271">
        <v>252200</v>
      </c>
      <c r="H47" s="271">
        <f t="shared" si="1"/>
        <v>0</v>
      </c>
      <c r="I47" s="166"/>
    </row>
    <row r="48" spans="1:9">
      <c r="A48" s="156">
        <v>44</v>
      </c>
      <c r="B48" s="163" t="s">
        <v>538</v>
      </c>
      <c r="C48" s="156">
        <v>9</v>
      </c>
      <c r="D48" s="163" t="s">
        <v>539</v>
      </c>
      <c r="E48" s="271">
        <v>125000</v>
      </c>
      <c r="F48" s="271">
        <f t="shared" si="0"/>
        <v>3750</v>
      </c>
      <c r="G48" s="271">
        <v>121250</v>
      </c>
      <c r="H48" s="271">
        <f t="shared" si="1"/>
        <v>0</v>
      </c>
      <c r="I48" s="166"/>
    </row>
    <row r="49" spans="1:9">
      <c r="A49" s="156"/>
      <c r="B49" s="163" t="s">
        <v>540</v>
      </c>
      <c r="C49" s="156">
        <v>9</v>
      </c>
      <c r="D49" s="163" t="s">
        <v>541</v>
      </c>
      <c r="E49" s="271">
        <v>175000</v>
      </c>
      <c r="F49" s="271">
        <f t="shared" si="0"/>
        <v>5250</v>
      </c>
      <c r="G49" s="271">
        <v>169750</v>
      </c>
      <c r="H49" s="271">
        <f t="shared" si="1"/>
        <v>0</v>
      </c>
      <c r="I49" s="166"/>
    </row>
    <row r="50" spans="1:9">
      <c r="A50" s="156">
        <v>45</v>
      </c>
      <c r="B50" s="163" t="s">
        <v>542</v>
      </c>
      <c r="C50" s="156">
        <v>10</v>
      </c>
      <c r="D50" s="163" t="s">
        <v>543</v>
      </c>
      <c r="E50" s="271">
        <v>500000</v>
      </c>
      <c r="F50" s="271">
        <f t="shared" si="0"/>
        <v>15000</v>
      </c>
      <c r="G50" s="271">
        <v>485000</v>
      </c>
      <c r="H50" s="271">
        <f t="shared" si="1"/>
        <v>0</v>
      </c>
      <c r="I50" s="166"/>
    </row>
    <row r="51" spans="1:9">
      <c r="A51" s="156">
        <v>46</v>
      </c>
      <c r="B51" s="163" t="s">
        <v>544</v>
      </c>
      <c r="C51" s="156">
        <v>10</v>
      </c>
      <c r="D51" s="163" t="s">
        <v>272</v>
      </c>
      <c r="E51" s="271">
        <v>160000</v>
      </c>
      <c r="F51" s="271">
        <f t="shared" si="0"/>
        <v>4800</v>
      </c>
      <c r="G51" s="271">
        <v>155200</v>
      </c>
      <c r="H51" s="271">
        <f t="shared" si="1"/>
        <v>0</v>
      </c>
      <c r="I51" s="166"/>
    </row>
    <row r="52" spans="1:9">
      <c r="A52" s="156">
        <v>47</v>
      </c>
      <c r="B52" s="163" t="s">
        <v>545</v>
      </c>
      <c r="C52" s="156">
        <v>10</v>
      </c>
      <c r="D52" s="163" t="s">
        <v>546</v>
      </c>
      <c r="E52" s="271">
        <v>100000</v>
      </c>
      <c r="F52" s="271">
        <f t="shared" si="0"/>
        <v>3000</v>
      </c>
      <c r="G52" s="271">
        <v>97000</v>
      </c>
      <c r="H52" s="271">
        <f t="shared" si="1"/>
        <v>0</v>
      </c>
      <c r="I52" s="166"/>
    </row>
    <row r="53" spans="1:9">
      <c r="A53" s="156">
        <v>48</v>
      </c>
      <c r="B53" s="282" t="s">
        <v>547</v>
      </c>
      <c r="C53" s="283">
        <v>11</v>
      </c>
      <c r="D53" s="282" t="s">
        <v>278</v>
      </c>
      <c r="E53" s="284">
        <v>500000</v>
      </c>
      <c r="F53" s="271">
        <f t="shared" si="0"/>
        <v>15000</v>
      </c>
      <c r="G53" s="284">
        <v>376631</v>
      </c>
      <c r="H53" s="271">
        <f t="shared" si="1"/>
        <v>108369</v>
      </c>
      <c r="I53" s="166"/>
    </row>
    <row r="54" spans="1:9" s="281" customFormat="1">
      <c r="A54" s="32">
        <v>49</v>
      </c>
      <c r="B54" s="278" t="s">
        <v>548</v>
      </c>
      <c r="C54" s="32">
        <v>11</v>
      </c>
      <c r="D54" s="278" t="s">
        <v>549</v>
      </c>
      <c r="E54" s="279">
        <v>200000</v>
      </c>
      <c r="F54" s="271">
        <f t="shared" si="0"/>
        <v>6000</v>
      </c>
      <c r="G54" s="279">
        <v>194000</v>
      </c>
      <c r="H54" s="271">
        <f t="shared" si="1"/>
        <v>0</v>
      </c>
      <c r="I54" s="280"/>
    </row>
    <row r="55" spans="1:9">
      <c r="A55" s="156">
        <v>50</v>
      </c>
      <c r="B55" s="163" t="s">
        <v>550</v>
      </c>
      <c r="C55" s="156">
        <v>12</v>
      </c>
      <c r="D55" s="163" t="s">
        <v>551</v>
      </c>
      <c r="E55" s="271">
        <v>40000</v>
      </c>
      <c r="F55" s="271">
        <f t="shared" si="0"/>
        <v>1200</v>
      </c>
      <c r="G55" s="271">
        <v>38800</v>
      </c>
      <c r="H55" s="271">
        <f t="shared" si="1"/>
        <v>0</v>
      </c>
      <c r="I55" s="166"/>
    </row>
    <row r="56" spans="1:9">
      <c r="A56" s="156">
        <v>51</v>
      </c>
      <c r="B56" s="163" t="s">
        <v>552</v>
      </c>
      <c r="C56" s="156">
        <v>12</v>
      </c>
      <c r="D56" s="163" t="s">
        <v>553</v>
      </c>
      <c r="E56" s="271">
        <v>100000</v>
      </c>
      <c r="F56" s="271">
        <f t="shared" si="0"/>
        <v>3000</v>
      </c>
      <c r="G56" s="271">
        <v>97000</v>
      </c>
      <c r="H56" s="271">
        <f t="shared" si="1"/>
        <v>0</v>
      </c>
      <c r="I56" s="166"/>
    </row>
    <row r="57" spans="1:9">
      <c r="A57" s="156">
        <v>52</v>
      </c>
      <c r="B57" s="163" t="s">
        <v>554</v>
      </c>
      <c r="C57" s="156">
        <v>12</v>
      </c>
      <c r="D57" s="163" t="s">
        <v>555</v>
      </c>
      <c r="E57" s="271">
        <v>70000</v>
      </c>
      <c r="F57" s="271">
        <f t="shared" si="0"/>
        <v>2100</v>
      </c>
      <c r="G57" s="271">
        <v>67900</v>
      </c>
      <c r="H57" s="271">
        <f t="shared" si="1"/>
        <v>0</v>
      </c>
      <c r="I57" s="166"/>
    </row>
    <row r="58" spans="1:9">
      <c r="A58" s="156">
        <v>53</v>
      </c>
      <c r="B58" s="163" t="s">
        <v>556</v>
      </c>
      <c r="C58" s="156">
        <v>12</v>
      </c>
      <c r="D58" s="163" t="s">
        <v>555</v>
      </c>
      <c r="E58" s="271">
        <v>200000</v>
      </c>
      <c r="F58" s="271">
        <f t="shared" si="0"/>
        <v>6000</v>
      </c>
      <c r="G58" s="271">
        <v>194000</v>
      </c>
      <c r="H58" s="271">
        <f t="shared" si="1"/>
        <v>0</v>
      </c>
      <c r="I58" s="166"/>
    </row>
    <row r="59" spans="1:9" ht="34.5">
      <c r="A59" s="156">
        <v>54</v>
      </c>
      <c r="B59" s="163" t="s">
        <v>557</v>
      </c>
      <c r="C59" s="156">
        <v>12</v>
      </c>
      <c r="D59" s="169" t="s">
        <v>558</v>
      </c>
      <c r="E59" s="271">
        <v>150000</v>
      </c>
      <c r="F59" s="271">
        <f t="shared" si="0"/>
        <v>4500</v>
      </c>
      <c r="G59" s="271">
        <v>145500</v>
      </c>
      <c r="H59" s="271">
        <f t="shared" si="1"/>
        <v>0</v>
      </c>
      <c r="I59" s="166"/>
    </row>
    <row r="60" spans="1:9">
      <c r="A60" s="156">
        <v>55</v>
      </c>
      <c r="B60" s="163" t="s">
        <v>559</v>
      </c>
      <c r="C60" s="156">
        <v>12</v>
      </c>
      <c r="D60" s="163" t="s">
        <v>560</v>
      </c>
      <c r="E60" s="271">
        <v>100000</v>
      </c>
      <c r="F60" s="271">
        <f t="shared" si="0"/>
        <v>3000</v>
      </c>
      <c r="G60" s="271">
        <v>97000</v>
      </c>
      <c r="H60" s="271">
        <f t="shared" si="1"/>
        <v>0</v>
      </c>
      <c r="I60" s="166"/>
    </row>
    <row r="61" spans="1:9">
      <c r="A61" s="156">
        <v>56</v>
      </c>
      <c r="B61" s="163" t="s">
        <v>561</v>
      </c>
      <c r="C61" s="156">
        <v>12</v>
      </c>
      <c r="D61" s="163" t="s">
        <v>280</v>
      </c>
      <c r="E61" s="271">
        <v>75000</v>
      </c>
      <c r="F61" s="271">
        <f t="shared" si="0"/>
        <v>2250</v>
      </c>
      <c r="G61" s="271">
        <v>72750</v>
      </c>
      <c r="H61" s="271">
        <f t="shared" si="1"/>
        <v>0</v>
      </c>
      <c r="I61" s="166"/>
    </row>
    <row r="62" spans="1:9">
      <c r="A62" s="156">
        <v>57</v>
      </c>
      <c r="B62" s="163" t="s">
        <v>562</v>
      </c>
      <c r="C62" s="156">
        <v>13</v>
      </c>
      <c r="D62" s="163" t="s">
        <v>82</v>
      </c>
      <c r="E62" s="271">
        <v>550000</v>
      </c>
      <c r="F62" s="271">
        <f t="shared" si="0"/>
        <v>16500</v>
      </c>
      <c r="G62" s="271">
        <v>533500</v>
      </c>
      <c r="H62" s="271">
        <f t="shared" si="1"/>
        <v>0</v>
      </c>
      <c r="I62" s="166"/>
    </row>
    <row r="63" spans="1:9">
      <c r="A63" s="156">
        <v>58</v>
      </c>
      <c r="B63" s="163" t="s">
        <v>563</v>
      </c>
      <c r="C63" s="156">
        <v>14</v>
      </c>
      <c r="D63" s="163" t="s">
        <v>564</v>
      </c>
      <c r="E63" s="271">
        <v>250000</v>
      </c>
      <c r="F63" s="271">
        <f t="shared" si="0"/>
        <v>7500</v>
      </c>
      <c r="G63" s="271">
        <v>242500</v>
      </c>
      <c r="H63" s="271">
        <f t="shared" si="1"/>
        <v>0</v>
      </c>
      <c r="I63" s="166"/>
    </row>
    <row r="64" spans="1:9">
      <c r="A64" s="156">
        <v>59</v>
      </c>
      <c r="B64" s="163" t="s">
        <v>565</v>
      </c>
      <c r="C64" s="156">
        <v>14</v>
      </c>
      <c r="D64" s="163" t="s">
        <v>296</v>
      </c>
      <c r="E64" s="271">
        <v>100000</v>
      </c>
      <c r="F64" s="271">
        <f t="shared" si="0"/>
        <v>3000</v>
      </c>
      <c r="G64" s="271">
        <v>97000</v>
      </c>
      <c r="H64" s="271">
        <f t="shared" si="1"/>
        <v>0</v>
      </c>
      <c r="I64" s="166"/>
    </row>
    <row r="65" spans="1:12">
      <c r="A65" s="156">
        <v>60</v>
      </c>
      <c r="B65" s="163" t="s">
        <v>566</v>
      </c>
      <c r="C65" s="156">
        <v>14</v>
      </c>
      <c r="D65" s="163" t="s">
        <v>443</v>
      </c>
      <c r="E65" s="271">
        <v>150000</v>
      </c>
      <c r="F65" s="271">
        <f t="shared" si="0"/>
        <v>4500</v>
      </c>
      <c r="G65" s="271">
        <v>145500</v>
      </c>
      <c r="H65" s="271">
        <f t="shared" si="1"/>
        <v>0</v>
      </c>
      <c r="I65" s="166"/>
    </row>
    <row r="66" spans="1:12">
      <c r="A66" s="156">
        <v>61</v>
      </c>
      <c r="B66" s="163" t="s">
        <v>462</v>
      </c>
      <c r="C66" s="156">
        <v>14</v>
      </c>
      <c r="D66" s="163" t="s">
        <v>364</v>
      </c>
      <c r="E66" s="271">
        <v>70000</v>
      </c>
      <c r="F66" s="271">
        <f t="shared" si="0"/>
        <v>2100</v>
      </c>
      <c r="G66" s="271">
        <v>67900</v>
      </c>
      <c r="H66" s="271">
        <f t="shared" si="1"/>
        <v>0</v>
      </c>
      <c r="I66" s="166"/>
    </row>
    <row r="67" spans="1:12">
      <c r="A67" s="156">
        <v>62</v>
      </c>
      <c r="B67" s="163" t="s">
        <v>567</v>
      </c>
      <c r="C67" s="156">
        <v>15</v>
      </c>
      <c r="D67" s="163" t="s">
        <v>302</v>
      </c>
      <c r="E67" s="271">
        <v>500000</v>
      </c>
      <c r="F67" s="271">
        <f t="shared" si="0"/>
        <v>15000</v>
      </c>
      <c r="G67" s="271">
        <v>485000</v>
      </c>
      <c r="H67" s="271">
        <f t="shared" si="1"/>
        <v>0</v>
      </c>
      <c r="I67" s="166"/>
    </row>
    <row r="68" spans="1:12">
      <c r="A68" s="156">
        <v>63</v>
      </c>
      <c r="B68" s="163" t="s">
        <v>568</v>
      </c>
      <c r="C68" s="156">
        <v>15</v>
      </c>
      <c r="D68" s="163" t="s">
        <v>569</v>
      </c>
      <c r="E68" s="271">
        <v>50000</v>
      </c>
      <c r="F68" s="271">
        <f t="shared" si="0"/>
        <v>1500</v>
      </c>
      <c r="G68" s="271">
        <v>48500</v>
      </c>
      <c r="H68" s="271">
        <f t="shared" si="1"/>
        <v>0</v>
      </c>
      <c r="I68" s="166"/>
    </row>
    <row r="69" spans="1:12">
      <c r="A69" s="156">
        <v>64</v>
      </c>
      <c r="B69" s="163" t="s">
        <v>570</v>
      </c>
      <c r="C69" s="156">
        <v>15</v>
      </c>
      <c r="D69" s="163" t="s">
        <v>306</v>
      </c>
      <c r="E69" s="271">
        <v>50000</v>
      </c>
      <c r="F69" s="271">
        <f t="shared" si="0"/>
        <v>1500</v>
      </c>
      <c r="G69" s="271">
        <v>48500</v>
      </c>
      <c r="H69" s="271">
        <f t="shared" si="1"/>
        <v>0</v>
      </c>
      <c r="I69" s="166"/>
    </row>
    <row r="70" spans="1:12">
      <c r="A70" s="156">
        <v>65</v>
      </c>
      <c r="B70" s="163" t="s">
        <v>571</v>
      </c>
      <c r="C70" s="156"/>
      <c r="D70" s="163"/>
      <c r="E70" s="271">
        <v>154350</v>
      </c>
      <c r="F70" s="271">
        <v>0</v>
      </c>
      <c r="G70" s="271">
        <f>30000+31000</f>
        <v>61000</v>
      </c>
      <c r="H70" s="271">
        <f t="shared" ref="H70" si="2">E70-F70-G70</f>
        <v>93350</v>
      </c>
      <c r="I70" s="166"/>
    </row>
    <row r="71" spans="1:12" ht="18">
      <c r="A71" s="225"/>
      <c r="B71" s="176" t="s">
        <v>1</v>
      </c>
      <c r="C71" s="177"/>
      <c r="D71" s="178"/>
      <c r="E71" s="285">
        <f>SUM(E5:E70)</f>
        <v>9254350</v>
      </c>
      <c r="F71" s="285">
        <f t="shared" ref="F71:H71" si="3">SUM(F5:F70)</f>
        <v>267750</v>
      </c>
      <c r="G71" s="285">
        <f t="shared" si="3"/>
        <v>8784881</v>
      </c>
      <c r="H71" s="285">
        <f t="shared" si="3"/>
        <v>201719</v>
      </c>
      <c r="I71" s="227"/>
    </row>
    <row r="72" spans="1:12" s="183" customFormat="1" ht="18">
      <c r="A72" s="39"/>
      <c r="B72" s="37" t="s">
        <v>311</v>
      </c>
      <c r="C72" s="32"/>
      <c r="D72" s="43"/>
      <c r="E72" s="292">
        <f>G71</f>
        <v>8784881</v>
      </c>
      <c r="F72" s="182"/>
      <c r="G72" s="182"/>
      <c r="H72" s="182"/>
      <c r="I72" s="39"/>
      <c r="L72" s="184"/>
    </row>
    <row r="73" spans="1:12" s="183" customFormat="1" ht="18">
      <c r="A73" s="39"/>
      <c r="B73" s="37" t="s">
        <v>312</v>
      </c>
      <c r="C73" s="32"/>
      <c r="D73" s="43"/>
      <c r="E73" s="292">
        <f>F71</f>
        <v>267750</v>
      </c>
      <c r="F73" s="292"/>
      <c r="G73" s="182"/>
      <c r="H73" s="182"/>
      <c r="I73" s="39"/>
      <c r="L73" s="184"/>
    </row>
    <row r="74" spans="1:12" s="183" customFormat="1" ht="18">
      <c r="A74" s="39"/>
      <c r="B74" s="37" t="s">
        <v>375</v>
      </c>
      <c r="C74" s="32"/>
      <c r="D74" s="43"/>
      <c r="E74" s="292">
        <f>H71-E75</f>
        <v>141980</v>
      </c>
      <c r="F74" s="182"/>
      <c r="G74" s="182"/>
      <c r="H74" s="182"/>
      <c r="I74" s="39"/>
      <c r="L74" s="184"/>
    </row>
    <row r="75" spans="1:12" s="183" customFormat="1" ht="18">
      <c r="A75" s="39"/>
      <c r="B75" s="37" t="s">
        <v>319</v>
      </c>
      <c r="C75" s="32"/>
      <c r="D75" s="43"/>
      <c r="E75" s="292">
        <v>59739</v>
      </c>
      <c r="F75" s="292" t="s">
        <v>572</v>
      </c>
      <c r="G75" s="182">
        <v>175600</v>
      </c>
      <c r="H75" s="182"/>
      <c r="I75" s="39"/>
      <c r="L75" s="184"/>
    </row>
    <row r="76" spans="1:12" s="183" customFormat="1" ht="18">
      <c r="A76" s="39"/>
      <c r="B76" s="39" t="s">
        <v>1</v>
      </c>
      <c r="C76" s="181"/>
      <c r="D76" s="38"/>
      <c r="E76" s="182">
        <f>SUM(E72:E75)</f>
        <v>9254350</v>
      </c>
      <c r="F76" s="182"/>
      <c r="G76" s="182"/>
      <c r="H76" s="182"/>
      <c r="I76" s="39"/>
      <c r="L76" s="184"/>
    </row>
    <row r="77" spans="1:12" s="281" customFormat="1" ht="18">
      <c r="A77" s="286"/>
      <c r="B77" s="287"/>
      <c r="C77" s="288"/>
      <c r="D77" s="289"/>
      <c r="E77" s="290"/>
      <c r="F77" s="290"/>
      <c r="G77" s="290"/>
      <c r="H77" s="290"/>
      <c r="I77" s="291"/>
    </row>
    <row r="78" spans="1:12">
      <c r="B78" s="185" t="s">
        <v>313</v>
      </c>
      <c r="C78" s="186"/>
      <c r="D78" s="186" t="s">
        <v>314</v>
      </c>
      <c r="E78" s="186"/>
      <c r="F78" s="186"/>
      <c r="G78" s="186"/>
      <c r="H78" s="186"/>
      <c r="I78" s="155"/>
    </row>
    <row r="79" spans="1:12">
      <c r="B79" s="187" t="s">
        <v>315</v>
      </c>
      <c r="C79" s="187"/>
      <c r="D79" s="187" t="s">
        <v>316</v>
      </c>
      <c r="E79" s="187"/>
      <c r="F79" s="187"/>
      <c r="G79" s="187"/>
      <c r="H79" s="187"/>
      <c r="I79" s="155"/>
    </row>
    <row r="80" spans="1:12">
      <c r="B80" s="188" t="s">
        <v>317</v>
      </c>
      <c r="C80" s="7"/>
      <c r="D80" s="7" t="s">
        <v>121</v>
      </c>
      <c r="E80" s="7"/>
      <c r="F80" s="7"/>
      <c r="G80" s="7"/>
      <c r="H80" s="7"/>
      <c r="I80" s="155"/>
    </row>
    <row r="81" spans="9:9">
      <c r="I81" s="155"/>
    </row>
  </sheetData>
  <mergeCells count="3">
    <mergeCell ref="A1:I1"/>
    <mergeCell ref="A2:I2"/>
    <mergeCell ref="A3:I3"/>
  </mergeCells>
  <pageMargins left="0.24" right="0.2" top="0.42" bottom="0.4" header="0.3" footer="0.3"/>
  <pageSetup paperSize="9" scale="9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78"/>
  <sheetViews>
    <sheetView topLeftCell="B1" workbookViewId="0">
      <selection activeCell="B1" sqref="A1:XFD1048576"/>
    </sheetView>
  </sheetViews>
  <sheetFormatPr defaultRowHeight="24.95" customHeight="1"/>
  <cols>
    <col min="1" max="1" width="0" style="7" hidden="1" customWidth="1"/>
    <col min="2" max="2" width="7.42578125" style="7" customWidth="1"/>
    <col min="3" max="3" width="37.140625" style="188" customWidth="1"/>
    <col min="4" max="4" width="7.85546875" style="7" customWidth="1"/>
    <col min="5" max="5" width="13" style="7" customWidth="1"/>
    <col min="6" max="6" width="20" style="7" customWidth="1"/>
    <col min="7" max="7" width="15.85546875" style="7" customWidth="1"/>
    <col min="8" max="8" width="18.85546875" style="281" customWidth="1"/>
    <col min="9" max="9" width="14.140625" style="7" customWidth="1"/>
    <col min="10" max="16384" width="9.140625" style="7"/>
  </cols>
  <sheetData>
    <row r="1" spans="1:12" ht="24.95" customHeight="1">
      <c r="A1" s="575" t="s">
        <v>573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</row>
    <row r="2" spans="1:12" ht="24.95" customHeight="1">
      <c r="A2" s="421"/>
      <c r="B2" s="421"/>
      <c r="C2" s="567" t="s">
        <v>792</v>
      </c>
      <c r="D2" s="567"/>
      <c r="E2" s="567"/>
      <c r="F2" s="567"/>
      <c r="G2" s="567"/>
      <c r="H2" s="567"/>
      <c r="I2" s="567"/>
      <c r="J2" s="567"/>
    </row>
    <row r="3" spans="1:12" ht="33" customHeight="1">
      <c r="A3" s="293" t="s">
        <v>238</v>
      </c>
      <c r="B3" s="293" t="s">
        <v>0</v>
      </c>
      <c r="C3" s="294" t="s">
        <v>239</v>
      </c>
      <c r="D3" s="293" t="s">
        <v>240</v>
      </c>
      <c r="E3" s="293" t="s">
        <v>241</v>
      </c>
      <c r="F3" s="295" t="s">
        <v>242</v>
      </c>
      <c r="G3" s="335" t="str">
        <f>pubadhar!F4</f>
        <v>sG6]Gh]G;L</v>
      </c>
      <c r="H3" s="46" t="s">
        <v>243</v>
      </c>
      <c r="I3" s="46" t="s">
        <v>3</v>
      </c>
      <c r="J3" s="47" t="s">
        <v>31</v>
      </c>
    </row>
    <row r="4" spans="1:12" ht="29.25" customHeight="1">
      <c r="A4" s="40" t="s">
        <v>574</v>
      </c>
      <c r="B4" s="40">
        <v>1</v>
      </c>
      <c r="C4" s="296" t="s">
        <v>575</v>
      </c>
      <c r="D4" s="297">
        <v>7</v>
      </c>
      <c r="E4" s="30" t="s">
        <v>261</v>
      </c>
      <c r="F4" s="41">
        <v>40000</v>
      </c>
      <c r="G4" s="298">
        <f>F4*3%</f>
        <v>1200</v>
      </c>
      <c r="H4" s="298">
        <v>38800</v>
      </c>
      <c r="I4" s="299">
        <f>F4-G4-H4</f>
        <v>0</v>
      </c>
      <c r="J4" s="30"/>
    </row>
    <row r="5" spans="1:12" ht="24.95" customHeight="1">
      <c r="A5" s="40" t="s">
        <v>576</v>
      </c>
      <c r="B5" s="40">
        <v>2</v>
      </c>
      <c r="C5" s="300" t="s">
        <v>577</v>
      </c>
      <c r="D5" s="297">
        <v>5</v>
      </c>
      <c r="E5" s="301" t="s">
        <v>498</v>
      </c>
      <c r="F5" s="41">
        <v>40000</v>
      </c>
      <c r="G5" s="298">
        <f t="shared" ref="G5:G39" si="0">F5*3%</f>
        <v>1200</v>
      </c>
      <c r="H5" s="298">
        <v>38000</v>
      </c>
      <c r="I5" s="299">
        <f t="shared" ref="I5:I39" si="1">F5-G5-H5</f>
        <v>800</v>
      </c>
      <c r="J5" s="30"/>
    </row>
    <row r="6" spans="1:12" ht="24.95" customHeight="1">
      <c r="A6" s="40" t="s">
        <v>63</v>
      </c>
      <c r="B6" s="40">
        <v>3</v>
      </c>
      <c r="C6" s="300" t="s">
        <v>578</v>
      </c>
      <c r="D6" s="297">
        <v>1</v>
      </c>
      <c r="E6" s="301" t="s">
        <v>77</v>
      </c>
      <c r="F6" s="41">
        <v>25000</v>
      </c>
      <c r="G6" s="298">
        <v>0</v>
      </c>
      <c r="H6" s="298">
        <v>25000</v>
      </c>
      <c r="I6" s="299">
        <f t="shared" si="1"/>
        <v>0</v>
      </c>
      <c r="J6" s="30"/>
    </row>
    <row r="7" spans="1:12" ht="24.95" customHeight="1">
      <c r="A7" s="40" t="s">
        <v>76</v>
      </c>
      <c r="B7" s="40">
        <v>4</v>
      </c>
      <c r="C7" s="33" t="s">
        <v>579</v>
      </c>
      <c r="D7" s="32"/>
      <c r="E7" s="43"/>
      <c r="F7" s="41">
        <v>800000</v>
      </c>
      <c r="G7" s="298">
        <v>0</v>
      </c>
      <c r="H7" s="298">
        <f>30500+80000+22000+33320+69830+75080+5880+30000+58950+25000+100000+21900+234000</f>
        <v>786460</v>
      </c>
      <c r="I7" s="299">
        <f t="shared" si="1"/>
        <v>13540</v>
      </c>
      <c r="J7" s="30"/>
    </row>
    <row r="8" spans="1:12" ht="24.95" customHeight="1">
      <c r="A8" s="40" t="s">
        <v>78</v>
      </c>
      <c r="B8" s="40">
        <v>5</v>
      </c>
      <c r="C8" s="33" t="s">
        <v>580</v>
      </c>
      <c r="D8" s="32"/>
      <c r="E8" s="43"/>
      <c r="F8" s="41">
        <v>500000</v>
      </c>
      <c r="G8" s="298">
        <v>0</v>
      </c>
      <c r="H8" s="298">
        <f>14000+14000</f>
        <v>28000</v>
      </c>
      <c r="I8" s="299">
        <f t="shared" si="1"/>
        <v>472000</v>
      </c>
      <c r="J8" s="30"/>
    </row>
    <row r="9" spans="1:12" ht="24.95" customHeight="1">
      <c r="A9" s="40" t="s">
        <v>64</v>
      </c>
      <c r="B9" s="40">
        <v>6</v>
      </c>
      <c r="C9" s="33" t="s">
        <v>581</v>
      </c>
      <c r="D9" s="32"/>
      <c r="E9" s="43"/>
      <c r="F9" s="41">
        <v>200000</v>
      </c>
      <c r="G9" s="298">
        <v>0</v>
      </c>
      <c r="H9" s="298">
        <f>11800+9410+13500</f>
        <v>34710</v>
      </c>
      <c r="I9" s="299">
        <f t="shared" si="1"/>
        <v>165290</v>
      </c>
      <c r="J9" s="30"/>
    </row>
    <row r="10" spans="1:12" ht="24.95" customHeight="1">
      <c r="A10" s="40" t="s">
        <v>79</v>
      </c>
      <c r="B10" s="40">
        <v>7</v>
      </c>
      <c r="C10" s="33" t="s">
        <v>582</v>
      </c>
      <c r="D10" s="297">
        <v>15</v>
      </c>
      <c r="E10" s="37" t="s">
        <v>388</v>
      </c>
      <c r="F10" s="41">
        <v>50000</v>
      </c>
      <c r="G10" s="298">
        <f t="shared" si="0"/>
        <v>1500</v>
      </c>
      <c r="H10" s="298">
        <v>48500</v>
      </c>
      <c r="I10" s="299">
        <f t="shared" si="1"/>
        <v>0</v>
      </c>
      <c r="J10" s="30"/>
    </row>
    <row r="11" spans="1:12" ht="24.95" customHeight="1">
      <c r="A11" s="40" t="s">
        <v>80</v>
      </c>
      <c r="B11" s="40">
        <v>8</v>
      </c>
      <c r="C11" s="33" t="s">
        <v>583</v>
      </c>
      <c r="D11" s="297">
        <v>15</v>
      </c>
      <c r="E11" s="37" t="s">
        <v>584</v>
      </c>
      <c r="F11" s="41">
        <v>50000</v>
      </c>
      <c r="G11" s="298">
        <f t="shared" si="0"/>
        <v>1500</v>
      </c>
      <c r="H11" s="298">
        <v>48500</v>
      </c>
      <c r="I11" s="299">
        <f t="shared" si="1"/>
        <v>0</v>
      </c>
      <c r="J11" s="30"/>
    </row>
    <row r="12" spans="1:12" ht="24.95" customHeight="1">
      <c r="A12" s="40" t="s">
        <v>81</v>
      </c>
      <c r="B12" s="40">
        <v>9</v>
      </c>
      <c r="C12" s="33" t="s">
        <v>585</v>
      </c>
      <c r="D12" s="297">
        <v>15</v>
      </c>
      <c r="E12" s="37" t="s">
        <v>586</v>
      </c>
      <c r="F12" s="41">
        <v>50000</v>
      </c>
      <c r="G12" s="298">
        <f t="shared" si="0"/>
        <v>1500</v>
      </c>
      <c r="H12" s="298">
        <v>48500</v>
      </c>
      <c r="I12" s="299">
        <f t="shared" si="1"/>
        <v>0</v>
      </c>
      <c r="J12" s="30"/>
    </row>
    <row r="13" spans="1:12" ht="24.95" customHeight="1">
      <c r="A13" s="40" t="s">
        <v>83</v>
      </c>
      <c r="B13" s="40">
        <v>10</v>
      </c>
      <c r="C13" s="33" t="s">
        <v>587</v>
      </c>
      <c r="D13" s="297">
        <v>15</v>
      </c>
      <c r="E13" s="37" t="s">
        <v>486</v>
      </c>
      <c r="F13" s="41">
        <v>50000</v>
      </c>
      <c r="G13" s="298">
        <f t="shared" si="0"/>
        <v>1500</v>
      </c>
      <c r="H13" s="298">
        <v>48500</v>
      </c>
      <c r="I13" s="299">
        <f t="shared" si="1"/>
        <v>0</v>
      </c>
      <c r="J13" s="30"/>
    </row>
    <row r="14" spans="1:12" ht="24.95" customHeight="1">
      <c r="A14" s="40" t="s">
        <v>84</v>
      </c>
      <c r="B14" s="40">
        <v>11</v>
      </c>
      <c r="C14" s="33" t="s">
        <v>588</v>
      </c>
      <c r="D14" s="297">
        <v>14</v>
      </c>
      <c r="E14" s="37" t="s">
        <v>584</v>
      </c>
      <c r="F14" s="41">
        <v>50000</v>
      </c>
      <c r="G14" s="298">
        <f t="shared" si="0"/>
        <v>1500</v>
      </c>
      <c r="H14" s="298">
        <v>48500</v>
      </c>
      <c r="I14" s="299">
        <f t="shared" si="1"/>
        <v>0</v>
      </c>
      <c r="J14" s="30"/>
    </row>
    <row r="15" spans="1:12" ht="24.95" customHeight="1">
      <c r="A15" s="40" t="s">
        <v>589</v>
      </c>
      <c r="B15" s="40">
        <v>12</v>
      </c>
      <c r="C15" s="33" t="s">
        <v>590</v>
      </c>
      <c r="D15" s="297">
        <v>14</v>
      </c>
      <c r="E15" s="37" t="s">
        <v>586</v>
      </c>
      <c r="F15" s="41">
        <v>50000</v>
      </c>
      <c r="G15" s="298">
        <f t="shared" si="0"/>
        <v>1500</v>
      </c>
      <c r="H15" s="298">
        <v>48500</v>
      </c>
      <c r="I15" s="299">
        <f t="shared" si="1"/>
        <v>0</v>
      </c>
      <c r="J15" s="30"/>
    </row>
    <row r="16" spans="1:12" ht="24.95" customHeight="1">
      <c r="A16" s="40" t="s">
        <v>591</v>
      </c>
      <c r="B16" s="40">
        <v>13</v>
      </c>
      <c r="C16" s="33" t="s">
        <v>592</v>
      </c>
      <c r="D16" s="297">
        <v>14</v>
      </c>
      <c r="E16" s="37" t="s">
        <v>388</v>
      </c>
      <c r="F16" s="41">
        <v>50000</v>
      </c>
      <c r="G16" s="298">
        <f t="shared" si="0"/>
        <v>1500</v>
      </c>
      <c r="H16" s="298">
        <v>48500</v>
      </c>
      <c r="I16" s="299">
        <f t="shared" si="1"/>
        <v>0</v>
      </c>
      <c r="J16" s="30"/>
    </row>
    <row r="17" spans="1:10" ht="24.95" customHeight="1">
      <c r="A17" s="40" t="s">
        <v>593</v>
      </c>
      <c r="B17" s="40">
        <v>14</v>
      </c>
      <c r="C17" s="33" t="s">
        <v>594</v>
      </c>
      <c r="D17" s="297">
        <v>1</v>
      </c>
      <c r="E17" s="37" t="s">
        <v>249</v>
      </c>
      <c r="F17" s="41">
        <v>50000</v>
      </c>
      <c r="G17" s="298">
        <f t="shared" si="0"/>
        <v>1500</v>
      </c>
      <c r="H17" s="298">
        <v>48500</v>
      </c>
      <c r="I17" s="299">
        <f t="shared" si="1"/>
        <v>0</v>
      </c>
      <c r="J17" s="30"/>
    </row>
    <row r="18" spans="1:10" ht="24.95" customHeight="1">
      <c r="A18" s="40" t="s">
        <v>595</v>
      </c>
      <c r="B18" s="40">
        <v>15</v>
      </c>
      <c r="C18" s="33" t="s">
        <v>596</v>
      </c>
      <c r="D18" s="297">
        <v>2</v>
      </c>
      <c r="E18" s="37" t="s">
        <v>597</v>
      </c>
      <c r="F18" s="41">
        <v>25000</v>
      </c>
      <c r="G18" s="298">
        <f t="shared" si="0"/>
        <v>750</v>
      </c>
      <c r="H18" s="298">
        <v>24250</v>
      </c>
      <c r="I18" s="299">
        <f t="shared" si="1"/>
        <v>0</v>
      </c>
      <c r="J18" s="30"/>
    </row>
    <row r="19" spans="1:10" ht="24.95" customHeight="1">
      <c r="A19" s="40" t="s">
        <v>598</v>
      </c>
      <c r="B19" s="40">
        <v>16</v>
      </c>
      <c r="C19" s="33" t="s">
        <v>599</v>
      </c>
      <c r="D19" s="297">
        <v>12</v>
      </c>
      <c r="E19" s="37" t="s">
        <v>600</v>
      </c>
      <c r="F19" s="41">
        <v>50000</v>
      </c>
      <c r="G19" s="298">
        <f t="shared" si="0"/>
        <v>1500</v>
      </c>
      <c r="H19" s="298">
        <v>48500</v>
      </c>
      <c r="I19" s="299">
        <f t="shared" si="1"/>
        <v>0</v>
      </c>
      <c r="J19" s="30"/>
    </row>
    <row r="20" spans="1:10" ht="24.95" customHeight="1">
      <c r="A20" s="40" t="s">
        <v>601</v>
      </c>
      <c r="B20" s="40">
        <v>17</v>
      </c>
      <c r="C20" s="33" t="s">
        <v>602</v>
      </c>
      <c r="D20" s="297">
        <v>7</v>
      </c>
      <c r="E20" s="37" t="s">
        <v>603</v>
      </c>
      <c r="F20" s="41">
        <v>40000</v>
      </c>
      <c r="G20" s="298">
        <f t="shared" si="0"/>
        <v>1200</v>
      </c>
      <c r="H20" s="298">
        <v>38800</v>
      </c>
      <c r="I20" s="299">
        <f t="shared" si="1"/>
        <v>0</v>
      </c>
      <c r="J20" s="30"/>
    </row>
    <row r="21" spans="1:10" ht="24.95" customHeight="1">
      <c r="A21" s="40" t="s">
        <v>604</v>
      </c>
      <c r="B21" s="40">
        <v>18</v>
      </c>
      <c r="C21" s="33" t="s">
        <v>605</v>
      </c>
      <c r="D21" s="297"/>
      <c r="E21" s="37"/>
      <c r="F21" s="41">
        <v>20000</v>
      </c>
      <c r="G21" s="298">
        <f t="shared" si="0"/>
        <v>600</v>
      </c>
      <c r="H21" s="298">
        <v>5750</v>
      </c>
      <c r="I21" s="299">
        <f t="shared" si="1"/>
        <v>13650</v>
      </c>
      <c r="J21" s="30"/>
    </row>
    <row r="22" spans="1:10" ht="24.95" customHeight="1">
      <c r="A22" s="40" t="s">
        <v>606</v>
      </c>
      <c r="B22" s="40">
        <v>19</v>
      </c>
      <c r="C22" s="33" t="s">
        <v>66</v>
      </c>
      <c r="D22" s="595"/>
      <c r="E22" s="595"/>
      <c r="F22" s="41">
        <v>100000</v>
      </c>
      <c r="G22" s="298">
        <f t="shared" si="0"/>
        <v>3000</v>
      </c>
      <c r="H22" s="298">
        <v>97000</v>
      </c>
      <c r="I22" s="299">
        <f t="shared" si="1"/>
        <v>0</v>
      </c>
      <c r="J22" s="30"/>
    </row>
    <row r="23" spans="1:10" ht="24.95" customHeight="1">
      <c r="A23" s="40" t="s">
        <v>607</v>
      </c>
      <c r="B23" s="40">
        <v>20</v>
      </c>
      <c r="C23" s="35" t="s">
        <v>608</v>
      </c>
      <c r="D23" s="34"/>
      <c r="E23" s="302" t="s">
        <v>609</v>
      </c>
      <c r="F23" s="41">
        <v>300000</v>
      </c>
      <c r="G23" s="298">
        <v>0</v>
      </c>
      <c r="H23" s="298">
        <v>300000</v>
      </c>
      <c r="I23" s="299">
        <f t="shared" si="1"/>
        <v>0</v>
      </c>
      <c r="J23" s="30"/>
    </row>
    <row r="24" spans="1:10" ht="24.95" customHeight="1">
      <c r="A24" s="40" t="s">
        <v>610</v>
      </c>
      <c r="B24" s="40">
        <v>21</v>
      </c>
      <c r="C24" s="33" t="s">
        <v>68</v>
      </c>
      <c r="D24" s="32"/>
      <c r="E24" s="43" t="s">
        <v>609</v>
      </c>
      <c r="F24" s="41">
        <v>300000</v>
      </c>
      <c r="G24" s="298">
        <v>0</v>
      </c>
      <c r="H24" s="298">
        <f>202740+97260</f>
        <v>300000</v>
      </c>
      <c r="I24" s="299">
        <f t="shared" si="1"/>
        <v>0</v>
      </c>
      <c r="J24" s="30"/>
    </row>
    <row r="25" spans="1:10" ht="24.95" customHeight="1">
      <c r="A25" s="40" t="s">
        <v>65</v>
      </c>
      <c r="B25" s="40">
        <v>22</v>
      </c>
      <c r="C25" s="33" t="s">
        <v>70</v>
      </c>
      <c r="D25" s="303" t="s">
        <v>611</v>
      </c>
      <c r="E25" s="304"/>
      <c r="F25" s="41">
        <v>150000</v>
      </c>
      <c r="G25" s="298">
        <v>0</v>
      </c>
      <c r="H25" s="298">
        <v>150000</v>
      </c>
      <c r="I25" s="299">
        <f t="shared" si="1"/>
        <v>0</v>
      </c>
      <c r="J25" s="30"/>
    </row>
    <row r="26" spans="1:10" ht="24.95" customHeight="1">
      <c r="A26" s="40" t="s">
        <v>612</v>
      </c>
      <c r="B26" s="40">
        <v>23</v>
      </c>
      <c r="C26" s="33" t="s">
        <v>71</v>
      </c>
      <c r="D26" s="32"/>
      <c r="E26" s="43" t="s">
        <v>609</v>
      </c>
      <c r="F26" s="41">
        <v>240000</v>
      </c>
      <c r="G26" s="298">
        <v>0</v>
      </c>
      <c r="H26" s="298">
        <v>240000</v>
      </c>
      <c r="I26" s="299">
        <f t="shared" si="1"/>
        <v>0</v>
      </c>
      <c r="J26" s="30"/>
    </row>
    <row r="27" spans="1:10" ht="24.95" customHeight="1">
      <c r="A27" s="40" t="s">
        <v>613</v>
      </c>
      <c r="B27" s="40">
        <v>24</v>
      </c>
      <c r="C27" s="33" t="s">
        <v>72</v>
      </c>
      <c r="D27" s="32"/>
      <c r="E27" s="43" t="s">
        <v>77</v>
      </c>
      <c r="F27" s="41">
        <v>1140000</v>
      </c>
      <c r="G27" s="298">
        <v>0</v>
      </c>
      <c r="H27" s="298">
        <f>7000+5000+5000+195377+12655+293065+31625</f>
        <v>549722</v>
      </c>
      <c r="I27" s="299">
        <f t="shared" si="1"/>
        <v>590278</v>
      </c>
      <c r="J27" s="30"/>
    </row>
    <row r="28" spans="1:10" ht="24.95" customHeight="1">
      <c r="A28" s="305" t="s">
        <v>614</v>
      </c>
      <c r="B28" s="40">
        <v>25</v>
      </c>
      <c r="C28" s="35" t="s">
        <v>615</v>
      </c>
      <c r="D28" s="34">
        <v>1</v>
      </c>
      <c r="E28" s="302" t="s">
        <v>616</v>
      </c>
      <c r="F28" s="41">
        <v>100000</v>
      </c>
      <c r="G28" s="298">
        <v>0</v>
      </c>
      <c r="H28" s="298">
        <v>100000</v>
      </c>
      <c r="I28" s="299">
        <f t="shared" si="1"/>
        <v>0</v>
      </c>
      <c r="J28" s="30"/>
    </row>
    <row r="29" spans="1:10" ht="24.95" customHeight="1">
      <c r="A29" s="40" t="s">
        <v>67</v>
      </c>
      <c r="B29" s="40">
        <v>26</v>
      </c>
      <c r="C29" s="33" t="s">
        <v>617</v>
      </c>
      <c r="D29" s="32">
        <v>2</v>
      </c>
      <c r="E29" s="43" t="s">
        <v>77</v>
      </c>
      <c r="F29" s="41">
        <v>100000</v>
      </c>
      <c r="G29" s="298">
        <f t="shared" si="0"/>
        <v>3000</v>
      </c>
      <c r="H29" s="298">
        <v>97000</v>
      </c>
      <c r="I29" s="299">
        <f t="shared" si="1"/>
        <v>0</v>
      </c>
      <c r="J29" s="30"/>
    </row>
    <row r="30" spans="1:10" ht="24.95" customHeight="1">
      <c r="A30" s="305" t="s">
        <v>69</v>
      </c>
      <c r="B30" s="40">
        <v>27</v>
      </c>
      <c r="C30" s="33" t="s">
        <v>618</v>
      </c>
      <c r="D30" s="32"/>
      <c r="E30" s="43"/>
      <c r="F30" s="41">
        <f>156000+40000</f>
        <v>196000</v>
      </c>
      <c r="G30" s="298">
        <v>0</v>
      </c>
      <c r="H30" s="42">
        <f>F30</f>
        <v>196000</v>
      </c>
      <c r="I30" s="299">
        <f t="shared" si="1"/>
        <v>0</v>
      </c>
      <c r="J30" s="30"/>
    </row>
    <row r="31" spans="1:10" ht="24.95" customHeight="1">
      <c r="A31" s="40" t="s">
        <v>619</v>
      </c>
      <c r="B31" s="40">
        <v>28</v>
      </c>
      <c r="C31" s="33" t="s">
        <v>620</v>
      </c>
      <c r="D31" s="32">
        <v>6</v>
      </c>
      <c r="E31" s="43" t="s">
        <v>261</v>
      </c>
      <c r="F31" s="41">
        <v>30000</v>
      </c>
      <c r="G31" s="298">
        <f t="shared" si="0"/>
        <v>900</v>
      </c>
      <c r="H31" s="298">
        <v>29100</v>
      </c>
      <c r="I31" s="299">
        <f t="shared" si="1"/>
        <v>0</v>
      </c>
      <c r="J31" s="30"/>
    </row>
    <row r="32" spans="1:10" ht="24.95" customHeight="1">
      <c r="A32" s="40" t="s">
        <v>73</v>
      </c>
      <c r="B32" s="40">
        <v>29</v>
      </c>
      <c r="C32" s="300" t="s">
        <v>621</v>
      </c>
      <c r="D32" s="297">
        <v>2</v>
      </c>
      <c r="E32" s="306" t="s">
        <v>388</v>
      </c>
      <c r="F32" s="41">
        <v>40000</v>
      </c>
      <c r="G32" s="298">
        <f t="shared" si="0"/>
        <v>1200</v>
      </c>
      <c r="H32" s="307">
        <v>38800</v>
      </c>
      <c r="I32" s="299">
        <f t="shared" si="1"/>
        <v>0</v>
      </c>
      <c r="J32" s="30"/>
    </row>
    <row r="33" spans="1:10" ht="24.95" customHeight="1">
      <c r="A33" s="40" t="s">
        <v>74</v>
      </c>
      <c r="B33" s="40">
        <v>30</v>
      </c>
      <c r="C33" s="33" t="s">
        <v>622</v>
      </c>
      <c r="D33" s="32"/>
      <c r="E33" s="43"/>
      <c r="F33" s="41">
        <v>44000</v>
      </c>
      <c r="G33" s="298">
        <v>0</v>
      </c>
      <c r="H33" s="298">
        <f>41100+2000</f>
        <v>43100</v>
      </c>
      <c r="I33" s="299">
        <f t="shared" si="1"/>
        <v>900</v>
      </c>
      <c r="J33" s="30"/>
    </row>
    <row r="34" spans="1:10" ht="24.95" customHeight="1">
      <c r="A34" s="40"/>
      <c r="B34" s="40">
        <v>31</v>
      </c>
      <c r="C34" s="33"/>
      <c r="D34" s="32"/>
      <c r="E34" s="43"/>
      <c r="F34" s="41"/>
      <c r="G34" s="298">
        <f t="shared" si="0"/>
        <v>0</v>
      </c>
      <c r="H34" s="298"/>
      <c r="I34" s="299">
        <f t="shared" si="1"/>
        <v>0</v>
      </c>
      <c r="J34" s="30"/>
    </row>
    <row r="35" spans="1:10" ht="24.95" customHeight="1">
      <c r="A35" s="40" t="s">
        <v>623</v>
      </c>
      <c r="B35" s="40">
        <v>32</v>
      </c>
      <c r="C35" s="300" t="s">
        <v>624</v>
      </c>
      <c r="D35" s="297">
        <v>4</v>
      </c>
      <c r="E35" s="301"/>
      <c r="F35" s="41">
        <v>70000</v>
      </c>
      <c r="G35" s="298">
        <f t="shared" si="0"/>
        <v>2100</v>
      </c>
      <c r="H35" s="298">
        <v>67900</v>
      </c>
      <c r="I35" s="299">
        <f t="shared" si="1"/>
        <v>0</v>
      </c>
      <c r="J35" s="30"/>
    </row>
    <row r="36" spans="1:10" ht="24.95" customHeight="1">
      <c r="A36" s="40" t="s">
        <v>75</v>
      </c>
      <c r="B36" s="40">
        <v>33</v>
      </c>
      <c r="C36" s="33" t="s">
        <v>625</v>
      </c>
      <c r="D36" s="297"/>
      <c r="E36" s="308"/>
      <c r="F36" s="309">
        <v>200000</v>
      </c>
      <c r="G36" s="298">
        <v>0</v>
      </c>
      <c r="H36" s="298"/>
      <c r="I36" s="299">
        <f t="shared" si="1"/>
        <v>200000</v>
      </c>
      <c r="J36" s="30"/>
    </row>
    <row r="37" spans="1:10" ht="24.95" customHeight="1">
      <c r="A37" s="310" t="s">
        <v>626</v>
      </c>
      <c r="B37" s="40">
        <v>34</v>
      </c>
      <c r="C37" s="33" t="s">
        <v>627</v>
      </c>
      <c r="D37" s="297"/>
      <c r="E37" s="308"/>
      <c r="F37" s="309">
        <v>300000</v>
      </c>
      <c r="G37" s="298">
        <v>0</v>
      </c>
      <c r="H37" s="298"/>
      <c r="I37" s="299">
        <f t="shared" si="1"/>
        <v>300000</v>
      </c>
      <c r="J37" s="30"/>
    </row>
    <row r="38" spans="1:10" ht="21.75" customHeight="1">
      <c r="A38" s="310" t="s">
        <v>628</v>
      </c>
      <c r="B38" s="40">
        <v>35</v>
      </c>
      <c r="C38" s="33" t="s">
        <v>629</v>
      </c>
      <c r="D38" s="297"/>
      <c r="E38" s="308"/>
      <c r="F38" s="309">
        <v>100000</v>
      </c>
      <c r="G38" s="298">
        <v>0</v>
      </c>
      <c r="H38" s="298"/>
      <c r="I38" s="299">
        <f t="shared" si="1"/>
        <v>100000</v>
      </c>
      <c r="J38" s="30"/>
    </row>
    <row r="39" spans="1:10" ht="24.95" customHeight="1">
      <c r="A39" s="310"/>
      <c r="B39" s="310"/>
      <c r="C39" s="33"/>
      <c r="D39" s="297"/>
      <c r="E39" s="308"/>
      <c r="F39" s="309"/>
      <c r="G39" s="298">
        <f t="shared" si="0"/>
        <v>0</v>
      </c>
      <c r="H39" s="298"/>
      <c r="I39" s="299">
        <f t="shared" si="1"/>
        <v>0</v>
      </c>
      <c r="J39" s="30"/>
    </row>
    <row r="40" spans="1:10" ht="24.95" customHeight="1">
      <c r="A40" s="30"/>
      <c r="B40" s="30"/>
      <c r="C40" s="311" t="s">
        <v>62</v>
      </c>
      <c r="D40" s="181"/>
      <c r="E40" s="38"/>
      <c r="F40" s="312">
        <f>SUM(F4:F39)</f>
        <v>5550000</v>
      </c>
      <c r="G40" s="36">
        <f>SUM(G4:G39)</f>
        <v>28650</v>
      </c>
      <c r="H40" s="312">
        <f t="shared" ref="H40:I40" si="2">SUM(H4:H39)</f>
        <v>3664892</v>
      </c>
      <c r="I40" s="312">
        <f t="shared" si="2"/>
        <v>1856458</v>
      </c>
      <c r="J40" s="30"/>
    </row>
    <row r="41" spans="1:10" s="183" customFormat="1" ht="24.95" customHeight="1">
      <c r="A41" s="39"/>
      <c r="B41" s="39"/>
      <c r="C41" s="39" t="s">
        <v>311</v>
      </c>
      <c r="D41" s="181"/>
      <c r="E41" s="38"/>
      <c r="F41" s="182">
        <f>H40</f>
        <v>3664892</v>
      </c>
      <c r="G41" s="39"/>
      <c r="H41" s="313"/>
      <c r="I41" s="299"/>
      <c r="J41" s="314"/>
    </row>
    <row r="42" spans="1:10" s="183" customFormat="1" ht="24.95" customHeight="1">
      <c r="A42" s="39"/>
      <c r="B42" s="39"/>
      <c r="C42" s="39" t="s">
        <v>312</v>
      </c>
      <c r="D42" s="181"/>
      <c r="E42" s="38"/>
      <c r="F42" s="182">
        <f>G40</f>
        <v>28650</v>
      </c>
      <c r="G42" s="39"/>
      <c r="H42" s="313"/>
      <c r="I42" s="299"/>
      <c r="J42" s="314"/>
    </row>
    <row r="43" spans="1:10" s="183" customFormat="1" ht="24.95" customHeight="1">
      <c r="A43" s="39"/>
      <c r="B43" s="39"/>
      <c r="C43" s="37" t="s">
        <v>375</v>
      </c>
      <c r="D43" s="181"/>
      <c r="E43" s="38"/>
      <c r="F43" s="182">
        <f>I40-F44</f>
        <v>1855607</v>
      </c>
      <c r="G43" s="39"/>
      <c r="H43" s="313"/>
      <c r="I43" s="299"/>
      <c r="J43" s="314"/>
    </row>
    <row r="44" spans="1:10" s="183" customFormat="1" ht="24.95" customHeight="1">
      <c r="A44" s="39"/>
      <c r="B44" s="39"/>
      <c r="C44" s="37" t="s">
        <v>319</v>
      </c>
      <c r="D44" s="181"/>
      <c r="E44" s="38"/>
      <c r="F44" s="182">
        <v>851</v>
      </c>
      <c r="G44" s="39"/>
      <c r="H44" s="313"/>
      <c r="I44" s="299"/>
      <c r="J44" s="314"/>
    </row>
    <row r="45" spans="1:10" s="183" customFormat="1" ht="24.95" customHeight="1">
      <c r="A45" s="39"/>
      <c r="B45" s="39"/>
      <c r="C45" s="39" t="s">
        <v>1</v>
      </c>
      <c r="D45" s="181"/>
      <c r="E45" s="38"/>
      <c r="F45" s="182">
        <f>SUM(F41:F44)</f>
        <v>5550000</v>
      </c>
      <c r="G45" s="39"/>
      <c r="H45" s="313"/>
      <c r="I45" s="299"/>
      <c r="J45" s="314"/>
    </row>
    <row r="46" spans="1:10" s="183" customFormat="1" ht="24.95" customHeight="1">
      <c r="A46" s="287"/>
      <c r="B46" s="287"/>
      <c r="C46" s="287"/>
      <c r="D46" s="315"/>
      <c r="E46" s="316"/>
      <c r="F46" s="317"/>
      <c r="G46" s="287"/>
      <c r="H46" s="318"/>
      <c r="I46" s="319"/>
      <c r="J46" s="320"/>
    </row>
    <row r="47" spans="1:10" ht="24.95" customHeight="1">
      <c r="A47" s="30"/>
      <c r="B47" s="30"/>
      <c r="C47" s="296"/>
      <c r="D47" s="574" t="s">
        <v>86</v>
      </c>
      <c r="E47" s="574"/>
      <c r="F47" s="30" t="s">
        <v>630</v>
      </c>
      <c r="G47" s="30" t="s">
        <v>2</v>
      </c>
      <c r="H47" s="30" t="s">
        <v>3</v>
      </c>
      <c r="I47" s="574" t="s">
        <v>639</v>
      </c>
      <c r="J47" s="574"/>
    </row>
    <row r="48" spans="1:10" ht="30" customHeight="1">
      <c r="A48" s="30">
        <v>1</v>
      </c>
      <c r="B48" s="30"/>
      <c r="C48" s="296" t="s">
        <v>631</v>
      </c>
      <c r="D48" s="593" t="s">
        <v>632</v>
      </c>
      <c r="E48" s="594"/>
      <c r="F48" s="30">
        <v>35270</v>
      </c>
      <c r="G48" s="30">
        <v>35270</v>
      </c>
      <c r="H48" s="278"/>
      <c r="I48" s="30"/>
    </row>
    <row r="49" spans="1:10" ht="24.95" customHeight="1">
      <c r="A49" s="30">
        <v>2</v>
      </c>
      <c r="B49" s="30"/>
      <c r="C49" s="296" t="s">
        <v>633</v>
      </c>
      <c r="D49" s="593" t="s">
        <v>634</v>
      </c>
      <c r="E49" s="594"/>
      <c r="F49" s="30">
        <v>227532</v>
      </c>
      <c r="G49" s="30">
        <v>227532</v>
      </c>
      <c r="H49" s="278"/>
      <c r="I49" s="30"/>
    </row>
    <row r="50" spans="1:10" ht="33.75" customHeight="1">
      <c r="A50" s="30">
        <v>3</v>
      </c>
      <c r="B50" s="30"/>
      <c r="C50" s="296" t="s">
        <v>635</v>
      </c>
      <c r="D50" s="593" t="s">
        <v>636</v>
      </c>
      <c r="E50" s="594"/>
      <c r="F50" s="30">
        <v>47200</v>
      </c>
      <c r="G50" s="30">
        <v>47200</v>
      </c>
      <c r="H50" s="278"/>
      <c r="I50" s="30"/>
    </row>
    <row r="51" spans="1:10" s="334" customFormat="1" ht="24.95" customHeight="1">
      <c r="A51" s="328"/>
      <c r="B51" s="328"/>
      <c r="C51" s="329" t="s">
        <v>1</v>
      </c>
      <c r="D51" s="336"/>
      <c r="E51" s="337"/>
      <c r="F51" s="328">
        <f>SUM(F48:F50)</f>
        <v>310002</v>
      </c>
      <c r="G51" s="328">
        <f>SUM(G48:G50)</f>
        <v>310002</v>
      </c>
      <c r="H51" s="333"/>
      <c r="I51" s="328"/>
    </row>
    <row r="52" spans="1:10" ht="24.95" customHeight="1">
      <c r="A52" s="30"/>
      <c r="B52" s="30"/>
      <c r="C52" s="296"/>
      <c r="D52" s="321"/>
      <c r="E52" s="322"/>
      <c r="F52" s="30"/>
      <c r="G52" s="30"/>
      <c r="H52" s="278"/>
      <c r="I52" s="323"/>
    </row>
    <row r="53" spans="1:10" ht="34.5" customHeight="1">
      <c r="A53" s="30"/>
      <c r="B53" s="30"/>
      <c r="C53" s="324" t="s">
        <v>637</v>
      </c>
      <c r="D53" s="593" t="s">
        <v>87</v>
      </c>
      <c r="E53" s="594"/>
      <c r="F53" s="30" t="s">
        <v>638</v>
      </c>
      <c r="G53" s="278" t="s">
        <v>30</v>
      </c>
      <c r="H53" s="278" t="str">
        <f>H47</f>
        <v>jfls</v>
      </c>
      <c r="I53" s="574" t="s">
        <v>639</v>
      </c>
      <c r="J53" s="574"/>
    </row>
    <row r="54" spans="1:10" ht="24.95" customHeight="1">
      <c r="A54" s="30">
        <v>1</v>
      </c>
      <c r="B54" s="30"/>
      <c r="C54" s="296" t="s">
        <v>640</v>
      </c>
      <c r="D54" s="593" t="s">
        <v>616</v>
      </c>
      <c r="E54" s="594"/>
      <c r="F54" s="325">
        <v>34860</v>
      </c>
      <c r="G54" s="325">
        <v>34860</v>
      </c>
      <c r="H54" s="278"/>
      <c r="I54" s="579" t="s">
        <v>641</v>
      </c>
      <c r="J54" s="580"/>
    </row>
    <row r="55" spans="1:10" ht="24.95" customHeight="1">
      <c r="A55" s="30">
        <v>2</v>
      </c>
      <c r="B55" s="30"/>
      <c r="C55" s="296" t="s">
        <v>642</v>
      </c>
      <c r="D55" s="593"/>
      <c r="E55" s="594"/>
      <c r="F55" s="325">
        <v>30000</v>
      </c>
      <c r="G55" s="325">
        <v>30000</v>
      </c>
      <c r="H55" s="278"/>
      <c r="I55" s="579" t="s">
        <v>641</v>
      </c>
      <c r="J55" s="580"/>
    </row>
    <row r="56" spans="1:10" ht="24.95" customHeight="1">
      <c r="A56" s="30">
        <v>3</v>
      </c>
      <c r="B56" s="30"/>
      <c r="C56" s="296" t="s">
        <v>643</v>
      </c>
      <c r="D56" s="593"/>
      <c r="E56" s="594"/>
      <c r="F56" s="325">
        <v>50000</v>
      </c>
      <c r="G56" s="325">
        <v>50000</v>
      </c>
      <c r="H56" s="278"/>
      <c r="I56" s="579" t="s">
        <v>641</v>
      </c>
      <c r="J56" s="580"/>
    </row>
    <row r="57" spans="1:10" ht="24.95" customHeight="1">
      <c r="A57" s="30">
        <v>4</v>
      </c>
      <c r="B57" s="30"/>
      <c r="C57" s="296" t="s">
        <v>644</v>
      </c>
      <c r="D57" s="593" t="s">
        <v>308</v>
      </c>
      <c r="E57" s="594"/>
      <c r="F57" s="325">
        <v>73500</v>
      </c>
      <c r="G57" s="325">
        <f>F57</f>
        <v>73500</v>
      </c>
      <c r="H57" s="278"/>
      <c r="I57" s="579" t="s">
        <v>641</v>
      </c>
      <c r="J57" s="580"/>
    </row>
    <row r="58" spans="1:10" ht="24.95" customHeight="1">
      <c r="A58" s="30">
        <v>5</v>
      </c>
      <c r="B58" s="30"/>
      <c r="C58" s="296" t="s">
        <v>645</v>
      </c>
      <c r="D58" s="593"/>
      <c r="E58" s="594"/>
      <c r="F58" s="325">
        <v>25000</v>
      </c>
      <c r="G58" s="325">
        <v>25000</v>
      </c>
      <c r="H58" s="278"/>
      <c r="I58" s="579" t="s">
        <v>641</v>
      </c>
      <c r="J58" s="580"/>
    </row>
    <row r="59" spans="1:10" ht="24.95" customHeight="1">
      <c r="A59" s="30">
        <v>6</v>
      </c>
      <c r="B59" s="30"/>
      <c r="C59" s="296" t="s">
        <v>646</v>
      </c>
      <c r="D59" s="593" t="s">
        <v>647</v>
      </c>
      <c r="E59" s="594"/>
      <c r="F59" s="325">
        <v>135600</v>
      </c>
      <c r="G59" s="325">
        <v>135600</v>
      </c>
      <c r="H59" s="278"/>
      <c r="I59" s="579" t="s">
        <v>641</v>
      </c>
      <c r="J59" s="580"/>
    </row>
    <row r="60" spans="1:10" ht="24.95" customHeight="1">
      <c r="A60" s="30">
        <v>7</v>
      </c>
      <c r="B60" s="30"/>
      <c r="C60" s="296" t="s">
        <v>648</v>
      </c>
      <c r="D60" s="593"/>
      <c r="E60" s="594"/>
      <c r="F60" s="325">
        <v>25000</v>
      </c>
      <c r="G60" s="325">
        <v>25000</v>
      </c>
      <c r="H60" s="278"/>
      <c r="I60" s="579" t="s">
        <v>641</v>
      </c>
      <c r="J60" s="580"/>
    </row>
    <row r="61" spans="1:10" ht="24.95" customHeight="1">
      <c r="A61" s="30"/>
      <c r="B61" s="30"/>
      <c r="C61" s="296" t="s">
        <v>650</v>
      </c>
      <c r="D61" s="321"/>
      <c r="E61" s="322"/>
      <c r="F61" s="325">
        <v>25000</v>
      </c>
      <c r="G61" s="325">
        <v>25000</v>
      </c>
      <c r="H61" s="278"/>
      <c r="I61" s="326" t="s">
        <v>651</v>
      </c>
      <c r="J61" s="327"/>
    </row>
    <row r="62" spans="1:10" ht="32.25" customHeight="1">
      <c r="A62" s="30"/>
      <c r="B62" s="30"/>
      <c r="C62" s="296" t="str">
        <f>C61</f>
        <v>gu/ :tl/o jfne]nf Doflrª</v>
      </c>
      <c r="D62" s="321"/>
      <c r="E62" s="322"/>
      <c r="F62" s="325">
        <v>25000</v>
      </c>
      <c r="G62" s="325">
        <v>25000</v>
      </c>
      <c r="H62" s="278"/>
      <c r="I62" s="326" t="s">
        <v>652</v>
      </c>
      <c r="J62" s="327"/>
    </row>
    <row r="63" spans="1:10" ht="24.95" customHeight="1">
      <c r="A63" s="30"/>
      <c r="B63" s="30"/>
      <c r="C63" s="296" t="s">
        <v>653</v>
      </c>
      <c r="D63" s="321"/>
      <c r="E63" s="322"/>
      <c r="F63" s="325">
        <v>258477</v>
      </c>
      <c r="G63" s="325">
        <v>258477</v>
      </c>
      <c r="H63" s="278"/>
      <c r="I63" s="326" t="s">
        <v>649</v>
      </c>
      <c r="J63" s="327"/>
    </row>
    <row r="64" spans="1:10" ht="24.95" customHeight="1">
      <c r="A64" s="30"/>
      <c r="B64" s="30"/>
      <c r="C64" s="296" t="s">
        <v>654</v>
      </c>
      <c r="D64" s="321"/>
      <c r="E64" s="322"/>
      <c r="F64" s="325">
        <v>227532</v>
      </c>
      <c r="G64" s="325">
        <v>227532</v>
      </c>
      <c r="H64" s="278"/>
      <c r="I64" s="326" t="s">
        <v>649</v>
      </c>
      <c r="J64" s="327"/>
    </row>
    <row r="65" spans="1:10" ht="29.25" customHeight="1">
      <c r="A65" s="30"/>
      <c r="B65" s="30"/>
      <c r="C65" s="296" t="s">
        <v>655</v>
      </c>
      <c r="D65" s="321"/>
      <c r="E65" s="322"/>
      <c r="F65" s="325">
        <v>75625</v>
      </c>
      <c r="G65" s="325">
        <v>75625</v>
      </c>
      <c r="H65" s="278"/>
      <c r="I65" s="579" t="s">
        <v>652</v>
      </c>
      <c r="J65" s="580"/>
    </row>
    <row r="66" spans="1:10" ht="39.75" customHeight="1">
      <c r="A66" s="30"/>
      <c r="B66" s="30"/>
      <c r="C66" s="296" t="s">
        <v>656</v>
      </c>
      <c r="D66" s="321"/>
      <c r="E66" s="322"/>
      <c r="F66" s="325">
        <v>30000</v>
      </c>
      <c r="G66" s="325">
        <v>30000</v>
      </c>
      <c r="H66" s="278"/>
      <c r="I66" s="326" t="s">
        <v>634</v>
      </c>
      <c r="J66" s="327"/>
    </row>
    <row r="67" spans="1:10" s="334" customFormat="1" ht="24.95" customHeight="1">
      <c r="A67" s="328"/>
      <c r="B67" s="328"/>
      <c r="C67" s="329" t="s">
        <v>1</v>
      </c>
      <c r="D67" s="330"/>
      <c r="E67" s="331"/>
      <c r="F67" s="332">
        <f>SUM(F54:F66)</f>
        <v>1015594</v>
      </c>
      <c r="G67" s="332">
        <f>SUM(G54:G66)</f>
        <v>1015594</v>
      </c>
      <c r="H67" s="333"/>
      <c r="I67" s="585"/>
      <c r="J67" s="585"/>
    </row>
    <row r="68" spans="1:10" s="334" customFormat="1" ht="24.95" customHeight="1">
      <c r="A68" s="328"/>
      <c r="B68" s="328"/>
      <c r="C68" s="324" t="s">
        <v>657</v>
      </c>
      <c r="D68" s="586" t="s">
        <v>658</v>
      </c>
      <c r="E68" s="587"/>
      <c r="F68" s="328" t="s">
        <v>659</v>
      </c>
      <c r="G68" s="333" t="s">
        <v>30</v>
      </c>
      <c r="H68" s="30" t="s">
        <v>3</v>
      </c>
      <c r="I68" s="585"/>
      <c r="J68" s="585"/>
    </row>
    <row r="69" spans="1:10" ht="24.95" customHeight="1">
      <c r="A69" s="30">
        <v>1</v>
      </c>
      <c r="B69" s="30"/>
      <c r="C69" s="296" t="s">
        <v>660</v>
      </c>
      <c r="D69" s="574">
        <v>30000</v>
      </c>
      <c r="E69" s="574"/>
      <c r="F69" s="325">
        <v>30000</v>
      </c>
      <c r="G69" s="325">
        <v>30000</v>
      </c>
      <c r="H69" s="278"/>
      <c r="I69" s="579" t="s">
        <v>641</v>
      </c>
      <c r="J69" s="580"/>
    </row>
    <row r="70" spans="1:10" ht="24.95" customHeight="1">
      <c r="A70" s="30">
        <v>2</v>
      </c>
      <c r="B70" s="30"/>
      <c r="C70" s="296" t="s">
        <v>661</v>
      </c>
      <c r="D70" s="574">
        <v>40000</v>
      </c>
      <c r="E70" s="574"/>
      <c r="F70" s="325">
        <v>40000</v>
      </c>
      <c r="G70" s="325">
        <v>40000</v>
      </c>
      <c r="H70" s="278"/>
      <c r="I70" s="579" t="s">
        <v>641</v>
      </c>
      <c r="J70" s="580"/>
    </row>
    <row r="71" spans="1:10" ht="32.25" customHeight="1">
      <c r="A71" s="30">
        <v>4</v>
      </c>
      <c r="B71" s="30"/>
      <c r="C71" s="296" t="s">
        <v>662</v>
      </c>
      <c r="D71" s="574">
        <v>100000</v>
      </c>
      <c r="E71" s="574"/>
      <c r="F71" s="325">
        <v>376631</v>
      </c>
      <c r="G71" s="325">
        <v>376631</v>
      </c>
      <c r="H71" s="278"/>
      <c r="I71" s="579" t="s">
        <v>663</v>
      </c>
      <c r="J71" s="580"/>
    </row>
    <row r="72" spans="1:10" ht="33.75" customHeight="1">
      <c r="A72" s="30">
        <v>3</v>
      </c>
      <c r="B72" s="30"/>
      <c r="C72" s="296" t="s">
        <v>664</v>
      </c>
      <c r="D72" s="574">
        <v>75000</v>
      </c>
      <c r="E72" s="574"/>
      <c r="F72" s="325">
        <v>409585</v>
      </c>
      <c r="G72" s="325">
        <v>409585</v>
      </c>
      <c r="I72" s="581" t="s">
        <v>649</v>
      </c>
      <c r="J72" s="582"/>
    </row>
    <row r="73" spans="1:10" s="334" customFormat="1" ht="24.95" customHeight="1">
      <c r="A73" s="328"/>
      <c r="B73" s="328"/>
      <c r="C73" s="329" t="s">
        <v>1</v>
      </c>
      <c r="D73" s="583"/>
      <c r="E73" s="584"/>
      <c r="F73" s="332">
        <f>SUM(F69:F72)</f>
        <v>856216</v>
      </c>
      <c r="G73" s="332">
        <f>SUM(G69:G72)</f>
        <v>856216</v>
      </c>
      <c r="H73" s="333"/>
      <c r="I73" s="585"/>
      <c r="J73" s="585"/>
    </row>
    <row r="74" spans="1:10" ht="24.95" customHeight="1">
      <c r="A74" s="591" t="s">
        <v>665</v>
      </c>
      <c r="B74" s="591"/>
      <c r="C74" s="591"/>
      <c r="D74" s="591"/>
      <c r="E74" s="591"/>
      <c r="F74" s="591"/>
      <c r="G74" s="591"/>
      <c r="H74" s="591"/>
      <c r="I74" s="592"/>
    </row>
    <row r="75" spans="1:10" ht="24.95" customHeight="1">
      <c r="A75" s="30" t="s">
        <v>666</v>
      </c>
      <c r="B75" s="30"/>
      <c r="C75" s="296" t="s">
        <v>667</v>
      </c>
      <c r="D75" s="30" t="s">
        <v>658</v>
      </c>
      <c r="E75" s="30"/>
      <c r="F75" s="574" t="s">
        <v>668</v>
      </c>
      <c r="G75" s="574"/>
      <c r="H75" s="574"/>
      <c r="I75" s="579" t="s">
        <v>669</v>
      </c>
      <c r="J75" s="580"/>
    </row>
    <row r="76" spans="1:10" ht="35.25" customHeight="1">
      <c r="A76" s="30">
        <v>1</v>
      </c>
      <c r="B76" s="30"/>
      <c r="C76" s="296" t="s">
        <v>670</v>
      </c>
      <c r="D76" s="576">
        <v>95000</v>
      </c>
      <c r="E76" s="576"/>
      <c r="F76" s="574" t="s">
        <v>671</v>
      </c>
      <c r="G76" s="574"/>
      <c r="H76" s="574"/>
      <c r="I76" s="577">
        <v>10000</v>
      </c>
      <c r="J76" s="578"/>
    </row>
    <row r="77" spans="1:10" ht="36.75" customHeight="1">
      <c r="A77" s="30">
        <v>2</v>
      </c>
      <c r="B77" s="30"/>
      <c r="C77" s="296" t="s">
        <v>672</v>
      </c>
      <c r="D77" s="576">
        <v>100000</v>
      </c>
      <c r="E77" s="576"/>
      <c r="F77" s="574" t="s">
        <v>673</v>
      </c>
      <c r="G77" s="574"/>
      <c r="H77" s="574"/>
      <c r="I77" s="577">
        <v>74678</v>
      </c>
      <c r="J77" s="578"/>
    </row>
    <row r="78" spans="1:10" s="334" customFormat="1" ht="24.95" customHeight="1">
      <c r="A78" s="328"/>
      <c r="B78" s="328"/>
      <c r="C78" s="329" t="s">
        <v>1</v>
      </c>
      <c r="D78" s="588">
        <f>SUM(D76:D77)</f>
        <v>195000</v>
      </c>
      <c r="E78" s="589"/>
      <c r="F78" s="583"/>
      <c r="G78" s="590"/>
      <c r="H78" s="584"/>
      <c r="I78" s="588">
        <f>SUM(I76:I77)</f>
        <v>84678</v>
      </c>
      <c r="J78" s="589"/>
    </row>
  </sheetData>
  <mergeCells count="50">
    <mergeCell ref="D22:E22"/>
    <mergeCell ref="D47:E47"/>
    <mergeCell ref="D48:E48"/>
    <mergeCell ref="D49:E49"/>
    <mergeCell ref="D50:E50"/>
    <mergeCell ref="D53:E53"/>
    <mergeCell ref="I53:J53"/>
    <mergeCell ref="D54:E54"/>
    <mergeCell ref="I54:J54"/>
    <mergeCell ref="D55:E55"/>
    <mergeCell ref="I55:J55"/>
    <mergeCell ref="D56:E56"/>
    <mergeCell ref="I56:J56"/>
    <mergeCell ref="D57:E57"/>
    <mergeCell ref="I57:J57"/>
    <mergeCell ref="D58:E58"/>
    <mergeCell ref="I58:J58"/>
    <mergeCell ref="D70:E70"/>
    <mergeCell ref="I70:J70"/>
    <mergeCell ref="D59:E59"/>
    <mergeCell ref="I59:J59"/>
    <mergeCell ref="D60:E60"/>
    <mergeCell ref="I60:J60"/>
    <mergeCell ref="I65:J65"/>
    <mergeCell ref="I67:J67"/>
    <mergeCell ref="D78:E78"/>
    <mergeCell ref="F78:H78"/>
    <mergeCell ref="I78:J78"/>
    <mergeCell ref="A74:I74"/>
    <mergeCell ref="F75:H75"/>
    <mergeCell ref="I75:J75"/>
    <mergeCell ref="D76:E76"/>
    <mergeCell ref="F76:H76"/>
    <mergeCell ref="I76:J76"/>
    <mergeCell ref="I47:J47"/>
    <mergeCell ref="C2:J2"/>
    <mergeCell ref="A1:L1"/>
    <mergeCell ref="D77:E77"/>
    <mergeCell ref="F77:H77"/>
    <mergeCell ref="I77:J77"/>
    <mergeCell ref="D71:E71"/>
    <mergeCell ref="I71:J71"/>
    <mergeCell ref="D72:E72"/>
    <mergeCell ref="I72:J72"/>
    <mergeCell ref="D73:E73"/>
    <mergeCell ref="I73:J73"/>
    <mergeCell ref="D68:E68"/>
    <mergeCell ref="I68:J68"/>
    <mergeCell ref="D69:E69"/>
    <mergeCell ref="I69:J69"/>
  </mergeCells>
  <pageMargins left="0.2" right="0.2" top="0.32" bottom="0.2" header="0.3" footer="0.3"/>
  <pageSetup paperSize="9" scale="95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31"/>
  <sheetViews>
    <sheetView tabSelected="1" workbookViewId="0">
      <selection activeCell="A22" sqref="A22:XFD22"/>
    </sheetView>
  </sheetViews>
  <sheetFormatPr defaultRowHeight="15"/>
  <cols>
    <col min="6" max="6" width="7.7109375" customWidth="1"/>
    <col min="8" max="8" width="8.28515625" customWidth="1"/>
    <col min="9" max="9" width="8" customWidth="1"/>
    <col min="10" max="10" width="18.5703125" customWidth="1"/>
    <col min="13" max="13" width="8.28515625" customWidth="1"/>
    <col min="14" max="15" width="8" customWidth="1"/>
    <col min="16" max="16" width="8.140625" customWidth="1"/>
    <col min="19" max="19" width="7.85546875" customWidth="1"/>
  </cols>
  <sheetData>
    <row r="1" spans="1:19" ht="19.5">
      <c r="A1" s="631" t="s">
        <v>730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</row>
    <row r="2" spans="1:19" ht="19.5">
      <c r="A2" s="631" t="s">
        <v>731</v>
      </c>
      <c r="B2" s="631"/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631"/>
      <c r="Q2" s="631"/>
      <c r="R2" s="631"/>
      <c r="S2" s="631"/>
    </row>
    <row r="3" spans="1:19" ht="18">
      <c r="A3" s="632" t="s">
        <v>732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2"/>
      <c r="R3" s="632"/>
      <c r="S3" s="632"/>
    </row>
    <row r="4" spans="1:19" ht="27">
      <c r="A4" s="633" t="s">
        <v>733</v>
      </c>
      <c r="B4" s="633"/>
      <c r="C4" s="633"/>
      <c r="D4" s="633"/>
      <c r="E4" s="633"/>
      <c r="F4" s="633"/>
      <c r="G4" s="633"/>
      <c r="H4" s="633"/>
      <c r="I4" s="633"/>
      <c r="J4" s="633"/>
      <c r="K4" s="633"/>
      <c r="L4" s="633"/>
      <c r="M4" s="633"/>
      <c r="N4" s="633"/>
      <c r="O4" s="633"/>
      <c r="P4" s="633"/>
      <c r="Q4" s="633"/>
      <c r="R4" s="633"/>
      <c r="S4" s="633"/>
    </row>
    <row r="5" spans="1:19" ht="27" customHeight="1">
      <c r="A5" s="600" t="s">
        <v>814</v>
      </c>
      <c r="B5" s="600"/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</row>
    <row r="6" spans="1:19" s="370" customFormat="1" ht="18">
      <c r="A6" s="369" t="s">
        <v>734</v>
      </c>
      <c r="E6" s="632" t="s">
        <v>735</v>
      </c>
      <c r="F6" s="632"/>
      <c r="G6" s="632"/>
      <c r="H6" s="632"/>
      <c r="I6" s="632"/>
      <c r="J6" s="632"/>
      <c r="K6" s="632"/>
      <c r="L6" s="632"/>
      <c r="M6" s="632"/>
    </row>
    <row r="7" spans="1:19" ht="18.75" thickBot="1">
      <c r="A7" s="630" t="s">
        <v>736</v>
      </c>
      <c r="B7" s="630"/>
      <c r="C7" s="630"/>
      <c r="D7" s="630"/>
      <c r="E7" s="630"/>
      <c r="F7" s="630"/>
      <c r="G7" s="630"/>
      <c r="H7" s="630"/>
      <c r="I7" s="630"/>
      <c r="J7" s="630"/>
      <c r="K7" s="630"/>
      <c r="L7" s="630"/>
      <c r="M7" s="630"/>
      <c r="N7" s="630"/>
      <c r="O7" s="630"/>
      <c r="P7" s="630"/>
      <c r="Q7" s="630"/>
      <c r="R7" s="630"/>
      <c r="S7" s="630"/>
    </row>
    <row r="8" spans="1:19" s="371" customFormat="1">
      <c r="A8" s="627" t="s">
        <v>737</v>
      </c>
      <c r="B8" s="627" t="s">
        <v>738</v>
      </c>
      <c r="C8" s="601" t="s">
        <v>739</v>
      </c>
      <c r="D8" s="601" t="s">
        <v>740</v>
      </c>
      <c r="E8" s="627" t="s">
        <v>741</v>
      </c>
      <c r="F8" s="604" t="s">
        <v>742</v>
      </c>
      <c r="G8" s="605"/>
      <c r="H8" s="605"/>
      <c r="I8" s="612"/>
      <c r="J8" s="601" t="s">
        <v>743</v>
      </c>
      <c r="K8" s="604" t="s">
        <v>744</v>
      </c>
      <c r="L8" s="605"/>
      <c r="M8" s="605"/>
      <c r="N8" s="604" t="s">
        <v>745</v>
      </c>
      <c r="O8" s="605"/>
      <c r="P8" s="609"/>
      <c r="Q8" s="611" t="s">
        <v>746</v>
      </c>
      <c r="R8" s="605"/>
      <c r="S8" s="612"/>
    </row>
    <row r="9" spans="1:19" s="371" customFormat="1" ht="15.75" thickBot="1">
      <c r="A9" s="628"/>
      <c r="B9" s="628"/>
      <c r="C9" s="602"/>
      <c r="D9" s="602"/>
      <c r="E9" s="628"/>
      <c r="F9" s="621"/>
      <c r="G9" s="622"/>
      <c r="H9" s="622"/>
      <c r="I9" s="623"/>
      <c r="J9" s="602"/>
      <c r="K9" s="606"/>
      <c r="L9" s="607"/>
      <c r="M9" s="608"/>
      <c r="N9" s="606"/>
      <c r="O9" s="607"/>
      <c r="P9" s="610"/>
      <c r="Q9" s="613"/>
      <c r="R9" s="607"/>
      <c r="S9" s="614"/>
    </row>
    <row r="10" spans="1:19" s="371" customFormat="1">
      <c r="A10" s="628"/>
      <c r="B10" s="628"/>
      <c r="C10" s="602"/>
      <c r="D10" s="602"/>
      <c r="E10" s="628"/>
      <c r="F10" s="615" t="s">
        <v>747</v>
      </c>
      <c r="G10" s="617" t="s">
        <v>748</v>
      </c>
      <c r="H10" s="617" t="s">
        <v>85</v>
      </c>
      <c r="I10" s="619" t="s">
        <v>749</v>
      </c>
      <c r="J10" s="602"/>
      <c r="K10" s="598" t="s">
        <v>747</v>
      </c>
      <c r="L10" s="611" t="s">
        <v>748</v>
      </c>
      <c r="M10" s="624" t="s">
        <v>750</v>
      </c>
      <c r="N10" s="609" t="s">
        <v>747</v>
      </c>
      <c r="O10" s="625" t="s">
        <v>748</v>
      </c>
      <c r="P10" s="625" t="s">
        <v>1</v>
      </c>
      <c r="Q10" s="596" t="s">
        <v>747</v>
      </c>
      <c r="R10" s="598" t="s">
        <v>748</v>
      </c>
      <c r="S10" s="596" t="s">
        <v>1</v>
      </c>
    </row>
    <row r="11" spans="1:19" s="371" customFormat="1" ht="15.75" thickBot="1">
      <c r="A11" s="629"/>
      <c r="B11" s="629"/>
      <c r="C11" s="603"/>
      <c r="D11" s="603"/>
      <c r="E11" s="629"/>
      <c r="F11" s="616"/>
      <c r="G11" s="618"/>
      <c r="H11" s="618"/>
      <c r="I11" s="620"/>
      <c r="J11" s="603"/>
      <c r="K11" s="599"/>
      <c r="L11" s="613"/>
      <c r="M11" s="624"/>
      <c r="N11" s="610"/>
      <c r="O11" s="626"/>
      <c r="P11" s="626"/>
      <c r="Q11" s="597"/>
      <c r="R11" s="599"/>
      <c r="S11" s="597"/>
    </row>
    <row r="12" spans="1:19" s="381" customFormat="1" ht="79.5" thickBot="1">
      <c r="A12" s="372" t="s">
        <v>114</v>
      </c>
      <c r="B12" s="373" t="s">
        <v>751</v>
      </c>
      <c r="C12" s="374">
        <v>455</v>
      </c>
      <c r="D12" s="374">
        <v>344</v>
      </c>
      <c r="E12" s="374">
        <f t="shared" ref="E12:E17" si="0">C12+D12</f>
        <v>799</v>
      </c>
      <c r="F12" s="375">
        <v>396</v>
      </c>
      <c r="G12" s="375">
        <v>324</v>
      </c>
      <c r="H12" s="375">
        <f t="shared" ref="H12:H17" si="1">F12+G12</f>
        <v>720</v>
      </c>
      <c r="I12" s="376">
        <v>720</v>
      </c>
      <c r="J12" s="377">
        <v>8527500</v>
      </c>
      <c r="K12" s="378">
        <v>6</v>
      </c>
      <c r="L12" s="379">
        <v>7</v>
      </c>
      <c r="M12" s="380">
        <f t="shared" ref="M12:M17" si="2">K12+L12</f>
        <v>13</v>
      </c>
      <c r="N12" s="378">
        <v>8</v>
      </c>
      <c r="O12" s="378">
        <v>49</v>
      </c>
      <c r="P12" s="378">
        <f t="shared" ref="P12:P17" si="3">N12+O12</f>
        <v>57</v>
      </c>
      <c r="Q12" s="374">
        <f t="shared" ref="Q12:R17" si="4">C12+N12-K12</f>
        <v>457</v>
      </c>
      <c r="R12" s="378">
        <f t="shared" si="4"/>
        <v>386</v>
      </c>
      <c r="S12" s="374">
        <f t="shared" ref="S12:S17" si="5">Q12+R12</f>
        <v>843</v>
      </c>
    </row>
    <row r="13" spans="1:19" s="381" customFormat="1" ht="79.5" thickBot="1">
      <c r="A13" s="372" t="s">
        <v>115</v>
      </c>
      <c r="B13" s="373" t="s">
        <v>752</v>
      </c>
      <c r="C13" s="374">
        <v>113</v>
      </c>
      <c r="D13" s="374">
        <v>107</v>
      </c>
      <c r="E13" s="374">
        <f t="shared" si="0"/>
        <v>220</v>
      </c>
      <c r="F13" s="375">
        <v>90</v>
      </c>
      <c r="G13" s="375">
        <v>84</v>
      </c>
      <c r="H13" s="375">
        <f t="shared" si="1"/>
        <v>174</v>
      </c>
      <c r="I13" s="376">
        <v>0</v>
      </c>
      <c r="J13" s="377">
        <v>1086000</v>
      </c>
      <c r="K13" s="378">
        <v>2</v>
      </c>
      <c r="L13" s="379">
        <v>3</v>
      </c>
      <c r="M13" s="380">
        <f t="shared" si="2"/>
        <v>5</v>
      </c>
      <c r="N13" s="378">
        <v>7</v>
      </c>
      <c r="O13" s="378">
        <v>9</v>
      </c>
      <c r="P13" s="378">
        <f t="shared" si="3"/>
        <v>16</v>
      </c>
      <c r="Q13" s="374">
        <f t="shared" si="4"/>
        <v>118</v>
      </c>
      <c r="R13" s="378">
        <f t="shared" si="4"/>
        <v>113</v>
      </c>
      <c r="S13" s="374">
        <f t="shared" si="5"/>
        <v>231</v>
      </c>
    </row>
    <row r="14" spans="1:19" s="381" customFormat="1" ht="27" thickBot="1">
      <c r="A14" s="372" t="s">
        <v>116</v>
      </c>
      <c r="B14" s="373" t="s">
        <v>753</v>
      </c>
      <c r="C14" s="374">
        <v>935</v>
      </c>
      <c r="D14" s="374"/>
      <c r="E14" s="374">
        <f t="shared" si="0"/>
        <v>935</v>
      </c>
      <c r="F14" s="375">
        <v>855</v>
      </c>
      <c r="G14" s="375">
        <v>0</v>
      </c>
      <c r="H14" s="375">
        <f t="shared" si="1"/>
        <v>855</v>
      </c>
      <c r="I14" s="376">
        <v>0</v>
      </c>
      <c r="J14" s="377">
        <v>5127100</v>
      </c>
      <c r="K14" s="378">
        <v>5</v>
      </c>
      <c r="L14" s="379">
        <v>0</v>
      </c>
      <c r="M14" s="380">
        <f t="shared" si="2"/>
        <v>5</v>
      </c>
      <c r="N14" s="378">
        <v>73</v>
      </c>
      <c r="O14" s="378"/>
      <c r="P14" s="378">
        <f t="shared" si="3"/>
        <v>73</v>
      </c>
      <c r="Q14" s="374">
        <f t="shared" si="4"/>
        <v>1003</v>
      </c>
      <c r="R14" s="378">
        <f t="shared" si="4"/>
        <v>0</v>
      </c>
      <c r="S14" s="374">
        <f t="shared" si="5"/>
        <v>1003</v>
      </c>
    </row>
    <row r="15" spans="1:19" s="381" customFormat="1" ht="53.25" thickBot="1">
      <c r="A15" s="372" t="s">
        <v>117</v>
      </c>
      <c r="B15" s="373" t="s">
        <v>754</v>
      </c>
      <c r="C15" s="374">
        <v>23</v>
      </c>
      <c r="D15" s="374">
        <v>27</v>
      </c>
      <c r="E15" s="374">
        <f t="shared" si="0"/>
        <v>50</v>
      </c>
      <c r="F15" s="375">
        <v>27</v>
      </c>
      <c r="G15" s="375">
        <v>23</v>
      </c>
      <c r="H15" s="375">
        <f t="shared" si="1"/>
        <v>50</v>
      </c>
      <c r="I15" s="376">
        <v>0</v>
      </c>
      <c r="J15" s="377">
        <v>562000</v>
      </c>
      <c r="K15" s="378">
        <v>0</v>
      </c>
      <c r="L15" s="379">
        <v>2</v>
      </c>
      <c r="M15" s="380">
        <f t="shared" si="2"/>
        <v>2</v>
      </c>
      <c r="N15" s="378">
        <v>1</v>
      </c>
      <c r="O15" s="378">
        <v>1</v>
      </c>
      <c r="P15" s="378">
        <f t="shared" si="3"/>
        <v>2</v>
      </c>
      <c r="Q15" s="374">
        <f t="shared" si="4"/>
        <v>24</v>
      </c>
      <c r="R15" s="378">
        <f t="shared" si="4"/>
        <v>26</v>
      </c>
      <c r="S15" s="374">
        <f t="shared" si="5"/>
        <v>50</v>
      </c>
    </row>
    <row r="16" spans="1:19" s="381" customFormat="1" ht="79.5" thickBot="1">
      <c r="A16" s="372" t="s">
        <v>118</v>
      </c>
      <c r="B16" s="373" t="s">
        <v>755</v>
      </c>
      <c r="C16" s="374">
        <v>24</v>
      </c>
      <c r="D16" s="374">
        <v>17</v>
      </c>
      <c r="E16" s="374">
        <f t="shared" si="0"/>
        <v>41</v>
      </c>
      <c r="F16" s="375">
        <v>13</v>
      </c>
      <c r="G16" s="375">
        <v>13</v>
      </c>
      <c r="H16" s="375">
        <f t="shared" si="1"/>
        <v>26</v>
      </c>
      <c r="I16" s="376">
        <v>0</v>
      </c>
      <c r="J16" s="377">
        <v>82800</v>
      </c>
      <c r="K16" s="378">
        <v>1</v>
      </c>
      <c r="L16" s="379">
        <v>0</v>
      </c>
      <c r="M16" s="380">
        <f t="shared" si="2"/>
        <v>1</v>
      </c>
      <c r="N16" s="378">
        <v>3</v>
      </c>
      <c r="O16" s="378">
        <v>16</v>
      </c>
      <c r="P16" s="378">
        <f t="shared" si="3"/>
        <v>19</v>
      </c>
      <c r="Q16" s="374">
        <f t="shared" si="4"/>
        <v>26</v>
      </c>
      <c r="R16" s="378">
        <f t="shared" si="4"/>
        <v>33</v>
      </c>
      <c r="S16" s="374">
        <f t="shared" si="5"/>
        <v>59</v>
      </c>
    </row>
    <row r="17" spans="1:19" s="381" customFormat="1" ht="53.25" thickBot="1">
      <c r="A17" s="382" t="s">
        <v>119</v>
      </c>
      <c r="B17" s="383" t="s">
        <v>756</v>
      </c>
      <c r="C17" s="384">
        <v>182</v>
      </c>
      <c r="D17" s="384">
        <v>238</v>
      </c>
      <c r="E17" s="374">
        <f t="shared" si="0"/>
        <v>420</v>
      </c>
      <c r="F17" s="378">
        <v>238</v>
      </c>
      <c r="G17" s="378">
        <v>112</v>
      </c>
      <c r="H17" s="375">
        <f t="shared" si="1"/>
        <v>350</v>
      </c>
      <c r="I17" s="378">
        <v>0</v>
      </c>
      <c r="J17" s="377">
        <v>786398</v>
      </c>
      <c r="K17" s="378">
        <v>33</v>
      </c>
      <c r="L17" s="379">
        <v>26</v>
      </c>
      <c r="M17" s="380">
        <f t="shared" si="2"/>
        <v>59</v>
      </c>
      <c r="N17" s="378">
        <v>100</v>
      </c>
      <c r="O17" s="378">
        <v>42</v>
      </c>
      <c r="P17" s="378">
        <f t="shared" si="3"/>
        <v>142</v>
      </c>
      <c r="Q17" s="374">
        <f t="shared" si="4"/>
        <v>249</v>
      </c>
      <c r="R17" s="378">
        <f t="shared" si="4"/>
        <v>254</v>
      </c>
      <c r="S17" s="374">
        <f t="shared" si="5"/>
        <v>503</v>
      </c>
    </row>
    <row r="18" spans="1:19" s="370" customFormat="1" ht="20.25" thickBot="1">
      <c r="A18" s="385"/>
      <c r="B18" s="386" t="s">
        <v>1</v>
      </c>
      <c r="C18" s="387">
        <f t="shared" ref="C18:S18" si="6">SUM(C12:C17)</f>
        <v>1732</v>
      </c>
      <c r="D18" s="387">
        <f t="shared" si="6"/>
        <v>733</v>
      </c>
      <c r="E18" s="388">
        <f t="shared" si="6"/>
        <v>2465</v>
      </c>
      <c r="F18" s="388">
        <f t="shared" si="6"/>
        <v>1619</v>
      </c>
      <c r="G18" s="388">
        <f t="shared" si="6"/>
        <v>556</v>
      </c>
      <c r="H18" s="389">
        <f t="shared" si="6"/>
        <v>2175</v>
      </c>
      <c r="I18" s="389">
        <f t="shared" si="6"/>
        <v>720</v>
      </c>
      <c r="J18" s="390">
        <f t="shared" si="6"/>
        <v>16171798</v>
      </c>
      <c r="K18" s="389">
        <f t="shared" si="6"/>
        <v>47</v>
      </c>
      <c r="L18" s="391">
        <f t="shared" si="6"/>
        <v>38</v>
      </c>
      <c r="M18" s="387">
        <f t="shared" si="6"/>
        <v>85</v>
      </c>
      <c r="N18" s="392">
        <f t="shared" si="6"/>
        <v>192</v>
      </c>
      <c r="O18" s="389">
        <f t="shared" si="6"/>
        <v>117</v>
      </c>
      <c r="P18" s="389">
        <f t="shared" si="6"/>
        <v>309</v>
      </c>
      <c r="Q18" s="389">
        <f t="shared" si="6"/>
        <v>1877</v>
      </c>
      <c r="R18" s="389">
        <f t="shared" si="6"/>
        <v>812</v>
      </c>
      <c r="S18" s="389">
        <f t="shared" si="6"/>
        <v>2689</v>
      </c>
    </row>
    <row r="19" spans="1:19" s="381" customFormat="1">
      <c r="A19" s="393"/>
      <c r="B19" s="393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</row>
    <row r="20" spans="1:19" s="395" customFormat="1" ht="17.25">
      <c r="A20" s="394"/>
    </row>
    <row r="21" spans="1:19" s="395" customFormat="1" ht="17.25">
      <c r="A21" s="394"/>
    </row>
    <row r="22" spans="1:19" s="395" customFormat="1"/>
    <row r="23" spans="1:19" s="395" customFormat="1"/>
    <row r="24" spans="1:19" s="395" customFormat="1"/>
    <row r="25" spans="1:19" s="395" customFormat="1"/>
    <row r="26" spans="1:19" s="395" customFormat="1"/>
    <row r="27" spans="1:19" s="395" customFormat="1"/>
    <row r="28" spans="1:19" s="395" customFormat="1"/>
    <row r="29" spans="1:19" s="395" customFormat="1"/>
    <row r="30" spans="1:19" s="395" customFormat="1"/>
    <row r="31" spans="1:19" s="395" customFormat="1"/>
  </sheetData>
  <mergeCells count="30">
    <mergeCell ref="A7:S7"/>
    <mergeCell ref="A1:S1"/>
    <mergeCell ref="A2:S2"/>
    <mergeCell ref="A3:S3"/>
    <mergeCell ref="A4:S4"/>
    <mergeCell ref="E6:M6"/>
    <mergeCell ref="N10:N11"/>
    <mergeCell ref="O10:O11"/>
    <mergeCell ref="P10:P11"/>
    <mergeCell ref="A8:A11"/>
    <mergeCell ref="B8:B11"/>
    <mergeCell ref="C8:C11"/>
    <mergeCell ref="D8:D11"/>
    <mergeCell ref="E8:E11"/>
    <mergeCell ref="Q10:Q11"/>
    <mergeCell ref="R10:R11"/>
    <mergeCell ref="A5:S5"/>
    <mergeCell ref="J8:J11"/>
    <mergeCell ref="K8:M9"/>
    <mergeCell ref="N8:P9"/>
    <mergeCell ref="Q8:S9"/>
    <mergeCell ref="F10:F11"/>
    <mergeCell ref="G10:G11"/>
    <mergeCell ref="H10:H11"/>
    <mergeCell ref="I10:I11"/>
    <mergeCell ref="K10:K11"/>
    <mergeCell ref="L10:L11"/>
    <mergeCell ref="F8:I9"/>
    <mergeCell ref="S10:S11"/>
    <mergeCell ref="M10:M11"/>
  </mergeCells>
  <pageMargins left="0.24" right="0.16" top="0.39" bottom="0.31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"/>
  <sheetViews>
    <sheetView topLeftCell="A4" workbookViewId="0">
      <selection activeCell="F9" sqref="F9"/>
    </sheetView>
  </sheetViews>
  <sheetFormatPr defaultRowHeight="15"/>
  <cols>
    <col min="2" max="2" width="44.28515625" customWidth="1"/>
    <col min="3" max="3" width="18.85546875" customWidth="1"/>
    <col min="4" max="4" width="23" customWidth="1"/>
    <col min="5" max="5" width="17.42578125" customWidth="1"/>
    <col min="6" max="6" width="15.85546875" customWidth="1"/>
    <col min="7" max="7" width="16.28515625" customWidth="1"/>
    <col min="8" max="8" width="13.85546875" customWidth="1"/>
    <col min="9" max="9" width="17" customWidth="1"/>
  </cols>
  <sheetData>
    <row r="1" spans="1:9" s="396" customFormat="1" ht="27">
      <c r="B1" s="511" t="s">
        <v>757</v>
      </c>
      <c r="C1" s="511"/>
      <c r="D1" s="511"/>
      <c r="E1" s="511"/>
      <c r="F1" s="511"/>
      <c r="G1" s="511"/>
      <c r="H1" s="511"/>
      <c r="I1" s="511"/>
    </row>
    <row r="2" spans="1:9" s="396" customFormat="1" ht="27">
      <c r="B2" s="514" t="s">
        <v>836</v>
      </c>
      <c r="C2" s="514"/>
      <c r="D2" s="514"/>
      <c r="E2" s="514"/>
      <c r="F2" s="514"/>
      <c r="G2" s="514"/>
      <c r="H2" s="514"/>
      <c r="I2" s="514"/>
    </row>
    <row r="3" spans="1:9" ht="18.75" thickBot="1">
      <c r="B3" s="512" t="s">
        <v>758</v>
      </c>
      <c r="C3" s="512"/>
      <c r="D3" s="512"/>
      <c r="E3" s="512"/>
      <c r="F3" s="512"/>
      <c r="G3" s="512"/>
      <c r="H3" s="512"/>
      <c r="I3" s="512"/>
    </row>
    <row r="4" spans="1:9" ht="18">
      <c r="B4" s="513" t="s">
        <v>789</v>
      </c>
      <c r="C4" s="513"/>
      <c r="D4" s="513"/>
      <c r="E4" s="513"/>
      <c r="F4" s="513"/>
      <c r="G4" s="513"/>
      <c r="H4" s="513"/>
      <c r="I4" s="513"/>
    </row>
    <row r="5" spans="1:9" ht="60" customHeight="1">
      <c r="A5" s="413" t="s">
        <v>0</v>
      </c>
      <c r="B5" s="413" t="s">
        <v>759</v>
      </c>
      <c r="C5" s="413" t="s">
        <v>779</v>
      </c>
      <c r="D5" s="398" t="s">
        <v>780</v>
      </c>
      <c r="E5" s="413" t="s">
        <v>760</v>
      </c>
      <c r="F5" s="413" t="s">
        <v>761</v>
      </c>
      <c r="G5" s="413" t="s">
        <v>762</v>
      </c>
      <c r="H5" s="398" t="s">
        <v>763</v>
      </c>
      <c r="I5" s="413" t="s">
        <v>764</v>
      </c>
    </row>
    <row r="6" spans="1:9" ht="36.75" customHeight="1">
      <c r="A6" s="399">
        <v>1</v>
      </c>
      <c r="B6" s="398" t="s">
        <v>765</v>
      </c>
      <c r="C6" s="23">
        <v>0</v>
      </c>
      <c r="D6" s="23">
        <f>G2.1.57!C18-G2.1.57!C13-G2.1.57!C12</f>
        <v>24453348</v>
      </c>
      <c r="E6" s="23">
        <f>D6</f>
        <v>24453348</v>
      </c>
      <c r="F6" s="23">
        <f>D6-E6</f>
        <v>0</v>
      </c>
      <c r="G6" s="23">
        <v>0</v>
      </c>
      <c r="H6" s="23">
        <v>0</v>
      </c>
      <c r="I6" s="23">
        <v>0</v>
      </c>
    </row>
    <row r="7" spans="1:9" ht="47.25" customHeight="1">
      <c r="A7" s="399">
        <v>2</v>
      </c>
      <c r="B7" s="398" t="s">
        <v>766</v>
      </c>
      <c r="C7" s="23">
        <v>0</v>
      </c>
      <c r="D7" s="23">
        <f>G2.2.53!C6+G2.2.53!C7</f>
        <v>40539000</v>
      </c>
      <c r="E7" s="23">
        <f>D7</f>
        <v>40539000</v>
      </c>
      <c r="F7" s="23">
        <f>D7-E7</f>
        <v>0</v>
      </c>
      <c r="G7" s="23">
        <v>0</v>
      </c>
      <c r="H7" s="23">
        <v>0</v>
      </c>
      <c r="I7" s="23">
        <v>0</v>
      </c>
    </row>
    <row r="8" spans="1:9" ht="36" customHeight="1">
      <c r="A8" s="399">
        <v>3</v>
      </c>
      <c r="B8" s="398" t="s">
        <v>767</v>
      </c>
      <c r="C8" s="23">
        <f>G4.1.54!C6</f>
        <v>3736790.89</v>
      </c>
      <c r="D8" s="23">
        <f>G4.1.54!C14-480526.53</f>
        <v>3190916.5</v>
      </c>
      <c r="E8" s="23">
        <f>G4.1.54!F18+G4.1.54!F19-G2.1.57!F17-G2.2.53!F11-G2.2.53!F12</f>
        <v>2854315</v>
      </c>
      <c r="F8" s="23">
        <f>C8+D8-E8</f>
        <v>4073392.3900000006</v>
      </c>
      <c r="G8" s="23">
        <f>F8</f>
        <v>4073392.3900000006</v>
      </c>
      <c r="H8" s="23">
        <v>0</v>
      </c>
      <c r="I8" s="23">
        <f>G8</f>
        <v>4073392.3900000006</v>
      </c>
    </row>
    <row r="9" spans="1:9" ht="38.25" customHeight="1">
      <c r="A9" s="399">
        <v>4</v>
      </c>
      <c r="B9" s="398" t="s">
        <v>768</v>
      </c>
      <c r="C9" s="23">
        <f>'104'!C6</f>
        <v>1369291.58</v>
      </c>
      <c r="D9" s="23">
        <f>'104'!C7+'104'!C8</f>
        <v>2935274.0599999996</v>
      </c>
      <c r="E9" s="23">
        <v>0</v>
      </c>
      <c r="F9" s="23">
        <f>C9+D9-E9</f>
        <v>4304565.6399999997</v>
      </c>
      <c r="G9" s="23">
        <f>F9</f>
        <v>4304565.6399999997</v>
      </c>
      <c r="H9" s="23">
        <v>0</v>
      </c>
      <c r="I9" s="23">
        <f>G9</f>
        <v>4304565.6399999997</v>
      </c>
    </row>
    <row r="10" spans="1:9" ht="38.25" customHeight="1">
      <c r="A10" s="399">
        <v>5</v>
      </c>
      <c r="B10" s="398" t="s">
        <v>769</v>
      </c>
      <c r="C10" s="23">
        <v>163400</v>
      </c>
      <c r="D10" s="23">
        <v>0</v>
      </c>
      <c r="E10" s="23">
        <v>0</v>
      </c>
      <c r="F10" s="23">
        <f>C10+D10-E10</f>
        <v>163400</v>
      </c>
      <c r="G10" s="23">
        <f>F10</f>
        <v>163400</v>
      </c>
      <c r="H10" s="23">
        <v>0</v>
      </c>
      <c r="I10" s="23">
        <f>G10</f>
        <v>163400</v>
      </c>
    </row>
    <row r="11" spans="1:9" ht="25.5" customHeight="1">
      <c r="A11" s="399">
        <v>6</v>
      </c>
      <c r="B11" s="398" t="s">
        <v>770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</row>
    <row r="12" spans="1:9" s="370" customFormat="1" ht="20.25">
      <c r="A12" s="401"/>
      <c r="B12" s="402" t="s">
        <v>1</v>
      </c>
      <c r="C12" s="25">
        <f>SUM(C6:C11)</f>
        <v>5269482.4700000007</v>
      </c>
      <c r="D12" s="25">
        <f t="shared" ref="D12:I12" si="0">SUM(D6:D11)</f>
        <v>71118538.560000002</v>
      </c>
      <c r="E12" s="25">
        <f t="shared" si="0"/>
        <v>67846663</v>
      </c>
      <c r="F12" s="25">
        <f t="shared" si="0"/>
        <v>8541358.0300000012</v>
      </c>
      <c r="G12" s="25">
        <f t="shared" si="0"/>
        <v>8541358.0300000012</v>
      </c>
      <c r="H12" s="25">
        <f t="shared" si="0"/>
        <v>0</v>
      </c>
      <c r="I12" s="25">
        <f t="shared" si="0"/>
        <v>8541358.0300000012</v>
      </c>
    </row>
    <row r="14" spans="1:9">
      <c r="D14" s="448"/>
    </row>
    <row r="15" spans="1:9">
      <c r="D15" s="448"/>
    </row>
    <row r="16" spans="1:9" s="404" customFormat="1" ht="19.5">
      <c r="B16" s="404" t="s">
        <v>206</v>
      </c>
      <c r="G16" s="404" t="s">
        <v>236</v>
      </c>
    </row>
    <row r="18" spans="3:3" s="395" customFormat="1">
      <c r="C18" s="400"/>
    </row>
  </sheetData>
  <mergeCells count="4">
    <mergeCell ref="B1:I1"/>
    <mergeCell ref="B3:I3"/>
    <mergeCell ref="B4:I4"/>
    <mergeCell ref="B2:I2"/>
  </mergeCells>
  <pageMargins left="0.24" right="0.16" top="0.56000000000000005" bottom="0.75" header="0.3" footer="0.3"/>
  <pageSetup paperSize="9" scale="8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C6" sqref="C6"/>
    </sheetView>
  </sheetViews>
  <sheetFormatPr defaultRowHeight="18"/>
  <cols>
    <col min="1" max="1" width="9.140625" style="423"/>
    <col min="2" max="2" width="38" style="423" customWidth="1"/>
    <col min="3" max="3" width="26.28515625" style="423" customWidth="1"/>
    <col min="4" max="4" width="19.85546875" style="423" customWidth="1"/>
    <col min="5" max="5" width="23" style="423" customWidth="1"/>
    <col min="6" max="16384" width="9.140625" style="423"/>
  </cols>
  <sheetData>
    <row r="1" spans="1:21" ht="37.5">
      <c r="A1" s="549" t="s">
        <v>228</v>
      </c>
      <c r="B1" s="549"/>
      <c r="C1" s="549"/>
      <c r="D1" s="549"/>
      <c r="E1" s="549"/>
      <c r="F1" s="549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</row>
    <row r="2" spans="1:21" ht="30.75">
      <c r="A2" s="550" t="s">
        <v>229</v>
      </c>
      <c r="B2" s="550"/>
      <c r="C2" s="550"/>
      <c r="D2" s="550"/>
      <c r="E2" s="550"/>
      <c r="F2" s="550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</row>
    <row r="3" spans="1:21">
      <c r="A3" s="600" t="s">
        <v>814</v>
      </c>
      <c r="B3" s="600"/>
      <c r="C3" s="600"/>
      <c r="D3" s="600"/>
      <c r="E3" s="600"/>
      <c r="F3" s="600"/>
      <c r="G3" s="427"/>
      <c r="H3" s="427"/>
      <c r="I3" s="427"/>
      <c r="J3" s="427"/>
      <c r="K3" s="427"/>
      <c r="L3" s="427"/>
      <c r="M3" s="427"/>
    </row>
    <row r="4" spans="1:21" ht="27.75" customHeight="1">
      <c r="A4" s="634" t="s">
        <v>793</v>
      </c>
      <c r="B4" s="634"/>
      <c r="C4" s="634"/>
      <c r="D4" s="634"/>
      <c r="E4" s="634"/>
      <c r="F4" s="634"/>
    </row>
    <row r="5" spans="1:21" ht="57" customHeight="1">
      <c r="A5" s="635" t="s">
        <v>0</v>
      </c>
      <c r="B5" s="635" t="s">
        <v>794</v>
      </c>
      <c r="C5" s="635" t="s">
        <v>795</v>
      </c>
      <c r="D5" s="635"/>
      <c r="E5" s="635"/>
      <c r="F5" s="635" t="s">
        <v>796</v>
      </c>
    </row>
    <row r="6" spans="1:21" ht="45">
      <c r="A6" s="635"/>
      <c r="B6" s="635"/>
      <c r="C6" s="425" t="s">
        <v>797</v>
      </c>
      <c r="D6" s="425" t="s">
        <v>798</v>
      </c>
      <c r="E6" s="425" t="s">
        <v>799</v>
      </c>
      <c r="F6" s="635"/>
    </row>
    <row r="7" spans="1:21">
      <c r="A7" s="426"/>
      <c r="B7" s="426"/>
      <c r="C7" s="426"/>
      <c r="D7" s="426"/>
      <c r="E7" s="426"/>
      <c r="F7" s="426"/>
    </row>
    <row r="8" spans="1:21">
      <c r="A8" s="426"/>
      <c r="B8" s="426" t="s">
        <v>800</v>
      </c>
      <c r="C8" s="426" t="s">
        <v>801</v>
      </c>
      <c r="D8" s="426"/>
      <c r="E8" s="426"/>
      <c r="F8" s="426"/>
    </row>
    <row r="9" spans="1:21">
      <c r="A9" s="426"/>
      <c r="B9" s="426"/>
      <c r="C9" s="426"/>
      <c r="D9" s="426"/>
      <c r="E9" s="426"/>
      <c r="F9" s="426"/>
    </row>
    <row r="10" spans="1:21">
      <c r="A10" s="426"/>
      <c r="B10" s="426"/>
      <c r="C10" s="426"/>
      <c r="D10" s="426"/>
      <c r="E10" s="426"/>
      <c r="F10" s="426"/>
    </row>
    <row r="11" spans="1:21">
      <c r="A11" s="426"/>
      <c r="B11" s="426"/>
      <c r="C11" s="426"/>
      <c r="D11" s="426"/>
      <c r="E11" s="426"/>
      <c r="F11" s="426"/>
    </row>
    <row r="14" spans="1:21" s="427" customFormat="1">
      <c r="A14" s="423"/>
      <c r="B14" s="423"/>
      <c r="C14" s="423"/>
      <c r="D14" s="423"/>
      <c r="E14" s="427" t="s">
        <v>236</v>
      </c>
      <c r="F14" s="423"/>
      <c r="G14" s="423"/>
      <c r="H14" s="423"/>
      <c r="I14" s="423"/>
      <c r="J14" s="423"/>
      <c r="K14" s="423"/>
      <c r="L14" s="423"/>
      <c r="M14" s="423"/>
    </row>
    <row r="15" spans="1:21">
      <c r="A15" s="427"/>
      <c r="B15" s="427" t="s">
        <v>206</v>
      </c>
      <c r="C15" s="427"/>
      <c r="D15" s="427"/>
      <c r="E15" s="427"/>
      <c r="F15" s="427"/>
      <c r="G15" s="427"/>
      <c r="H15" s="427"/>
      <c r="I15" s="427"/>
      <c r="J15" s="427"/>
      <c r="K15" s="427"/>
      <c r="L15" s="427"/>
      <c r="M15" s="427"/>
    </row>
  </sheetData>
  <mergeCells count="8">
    <mergeCell ref="A1:F1"/>
    <mergeCell ref="A2:F2"/>
    <mergeCell ref="A4:F4"/>
    <mergeCell ref="A5:A6"/>
    <mergeCell ref="B5:B6"/>
    <mergeCell ref="C5:E5"/>
    <mergeCell ref="F5:F6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U19"/>
  <sheetViews>
    <sheetView workbookViewId="0">
      <selection activeCell="H9" sqref="H9"/>
    </sheetView>
  </sheetViews>
  <sheetFormatPr defaultRowHeight="17.25"/>
  <cols>
    <col min="1" max="1" width="9.140625" style="427"/>
    <col min="2" max="2" width="10.42578125" style="427" bestFit="1" customWidth="1"/>
    <col min="3" max="3" width="11.85546875" style="427" customWidth="1"/>
    <col min="4" max="7" width="9.140625" style="427"/>
    <col min="8" max="8" width="12" style="427" bestFit="1" customWidth="1"/>
    <col min="9" max="12" width="9.140625" style="427"/>
    <col min="13" max="13" width="15.7109375" style="427" bestFit="1" customWidth="1"/>
    <col min="14" max="16384" width="9.140625" style="427"/>
  </cols>
  <sheetData>
    <row r="1" spans="1:21" s="423" customFormat="1" ht="37.5">
      <c r="A1" s="549" t="s">
        <v>228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422"/>
      <c r="O1" s="422"/>
      <c r="P1" s="422"/>
      <c r="Q1" s="422"/>
      <c r="R1" s="422"/>
      <c r="S1" s="422"/>
      <c r="T1" s="422"/>
      <c r="U1" s="422"/>
    </row>
    <row r="2" spans="1:21" s="423" customFormat="1" ht="30.75">
      <c r="A2" s="550" t="s">
        <v>229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424"/>
      <c r="O2" s="424"/>
      <c r="P2" s="424"/>
      <c r="Q2" s="424"/>
      <c r="R2" s="424"/>
      <c r="S2" s="424"/>
      <c r="T2" s="424"/>
      <c r="U2" s="424"/>
    </row>
    <row r="3" spans="1:21">
      <c r="A3" s="600" t="s">
        <v>814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</row>
    <row r="4" spans="1:21">
      <c r="A4" s="600" t="s">
        <v>802</v>
      </c>
      <c r="B4" s="600"/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</row>
    <row r="5" spans="1:21">
      <c r="A5" s="638" t="s">
        <v>803</v>
      </c>
      <c r="B5" s="638" t="s">
        <v>804</v>
      </c>
      <c r="C5" s="638" t="s">
        <v>805</v>
      </c>
      <c r="D5" s="638"/>
      <c r="E5" s="638"/>
      <c r="F5" s="638"/>
      <c r="G5" s="638" t="s">
        <v>1</v>
      </c>
      <c r="H5" s="638" t="s">
        <v>806</v>
      </c>
      <c r="I5" s="638"/>
      <c r="J5" s="638"/>
      <c r="K5" s="638"/>
      <c r="L5" s="638" t="s">
        <v>1</v>
      </c>
      <c r="M5" s="428" t="s">
        <v>807</v>
      </c>
    </row>
    <row r="6" spans="1:21">
      <c r="A6" s="638"/>
      <c r="B6" s="638"/>
      <c r="C6" s="428" t="s">
        <v>808</v>
      </c>
      <c r="D6" s="428" t="s">
        <v>809</v>
      </c>
      <c r="E6" s="428" t="s">
        <v>810</v>
      </c>
      <c r="F6" s="428" t="s">
        <v>811</v>
      </c>
      <c r="G6" s="638"/>
      <c r="H6" s="428" t="s">
        <v>808</v>
      </c>
      <c r="I6" s="428" t="s">
        <v>809</v>
      </c>
      <c r="J6" s="428" t="s">
        <v>810</v>
      </c>
      <c r="K6" s="428" t="s">
        <v>811</v>
      </c>
      <c r="L6" s="638"/>
      <c r="M6" s="428"/>
    </row>
    <row r="7" spans="1:21">
      <c r="A7" s="428"/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8"/>
    </row>
    <row r="8" spans="1:21">
      <c r="A8" s="428"/>
      <c r="B8" s="428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8"/>
    </row>
    <row r="9" spans="1:21">
      <c r="A9" s="428"/>
      <c r="B9" s="428" t="s">
        <v>812</v>
      </c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428"/>
    </row>
    <row r="10" spans="1:21">
      <c r="A10" s="428"/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428"/>
    </row>
    <row r="11" spans="1:21">
      <c r="A11" s="428"/>
      <c r="B11" s="428"/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428"/>
    </row>
    <row r="12" spans="1:21">
      <c r="A12" s="428"/>
      <c r="B12" s="428"/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</row>
    <row r="13" spans="1:21">
      <c r="A13" s="636" t="s">
        <v>1</v>
      </c>
      <c r="B13" s="637"/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</row>
    <row r="15" spans="1:21">
      <c r="A15" s="427" t="s">
        <v>813</v>
      </c>
    </row>
    <row r="19" spans="2:11">
      <c r="B19" s="427" t="s">
        <v>206</v>
      </c>
      <c r="K19" s="427" t="s">
        <v>236</v>
      </c>
    </row>
  </sheetData>
  <mergeCells count="11">
    <mergeCell ref="A13:B13"/>
    <mergeCell ref="A1:M1"/>
    <mergeCell ref="A2:M2"/>
    <mergeCell ref="A3:M3"/>
    <mergeCell ref="A4:M4"/>
    <mergeCell ref="A5:A6"/>
    <mergeCell ref="B5:B6"/>
    <mergeCell ref="C5:F5"/>
    <mergeCell ref="G5:G6"/>
    <mergeCell ref="H5:K5"/>
    <mergeCell ref="L5:L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E13" sqref="E13"/>
    </sheetView>
  </sheetViews>
  <sheetFormatPr defaultRowHeight="18"/>
  <cols>
    <col min="1" max="1" width="29.28515625" style="431" customWidth="1"/>
    <col min="2" max="2" width="23.140625" style="431" customWidth="1"/>
    <col min="3" max="3" width="19" style="431" customWidth="1"/>
    <col min="4" max="4" width="20.5703125" style="431" customWidth="1"/>
    <col min="5" max="5" width="18.7109375" style="431" customWidth="1"/>
    <col min="6" max="6" width="22.140625" style="431" customWidth="1"/>
    <col min="7" max="7" width="21" style="431" customWidth="1"/>
    <col min="8" max="16384" width="9.140625" style="431"/>
  </cols>
  <sheetData>
    <row r="1" spans="1:13" s="429" customFormat="1" ht="24.75">
      <c r="A1" s="645" t="s">
        <v>815</v>
      </c>
      <c r="B1" s="645"/>
      <c r="C1" s="645"/>
      <c r="D1" s="645"/>
      <c r="E1" s="645"/>
      <c r="F1" s="645"/>
      <c r="G1" s="645"/>
    </row>
    <row r="2" spans="1:13" s="429" customFormat="1" ht="24.75">
      <c r="A2" s="600" t="s">
        <v>814</v>
      </c>
      <c r="B2" s="600"/>
      <c r="C2" s="600"/>
      <c r="D2" s="600"/>
      <c r="E2" s="600"/>
      <c r="F2" s="600"/>
      <c r="G2" s="600"/>
      <c r="H2" s="427"/>
      <c r="I2" s="427"/>
      <c r="J2" s="427"/>
      <c r="K2" s="427"/>
      <c r="L2" s="427"/>
      <c r="M2" s="427"/>
    </row>
    <row r="3" spans="1:13" s="429" customFormat="1" ht="24.75">
      <c r="A3" s="645" t="s">
        <v>816</v>
      </c>
      <c r="B3" s="645"/>
      <c r="C3" s="645"/>
      <c r="D3" s="645"/>
      <c r="E3" s="645"/>
      <c r="F3" s="645"/>
      <c r="G3" s="645"/>
    </row>
    <row r="4" spans="1:13">
      <c r="A4" s="430" t="s">
        <v>9</v>
      </c>
      <c r="B4" s="646" t="s">
        <v>91</v>
      </c>
      <c r="C4" s="647"/>
      <c r="D4" s="646" t="s">
        <v>817</v>
      </c>
      <c r="E4" s="647"/>
      <c r="F4" s="646" t="s">
        <v>818</v>
      </c>
      <c r="G4" s="647"/>
    </row>
    <row r="5" spans="1:13">
      <c r="A5" s="430" t="s">
        <v>819</v>
      </c>
      <c r="B5" s="430" t="s">
        <v>638</v>
      </c>
      <c r="C5" s="430" t="s">
        <v>30</v>
      </c>
      <c r="D5" s="430" t="s">
        <v>638</v>
      </c>
      <c r="E5" s="430" t="s">
        <v>30</v>
      </c>
      <c r="F5" s="430" t="s">
        <v>638</v>
      </c>
      <c r="G5" s="430" t="s">
        <v>30</v>
      </c>
    </row>
    <row r="6" spans="1:13">
      <c r="A6" s="430" t="s">
        <v>820</v>
      </c>
      <c r="B6" s="430"/>
      <c r="C6" s="430"/>
      <c r="D6" s="430"/>
      <c r="E6" s="430"/>
      <c r="F6" s="430"/>
      <c r="G6" s="430"/>
    </row>
    <row r="7" spans="1:13">
      <c r="A7" s="2" t="s">
        <v>139</v>
      </c>
      <c r="B7" s="60">
        <v>4600000</v>
      </c>
      <c r="C7" s="432">
        <f>G4.1.54!$F$6</f>
        <v>4583805</v>
      </c>
      <c r="D7" s="430"/>
      <c r="E7" s="430"/>
      <c r="F7" s="433">
        <f>B7</f>
        <v>4600000</v>
      </c>
      <c r="G7" s="432">
        <f>C7</f>
        <v>4583805</v>
      </c>
    </row>
    <row r="8" spans="1:13">
      <c r="A8" s="2" t="s">
        <v>13</v>
      </c>
      <c r="B8" s="60">
        <v>3043800</v>
      </c>
      <c r="C8" s="432">
        <f>G4.1.54!$F$8</f>
        <v>2632708</v>
      </c>
      <c r="D8" s="430"/>
      <c r="E8" s="430"/>
      <c r="F8" s="433">
        <f t="shared" ref="F8:G11" si="0">B8</f>
        <v>3043800</v>
      </c>
      <c r="G8" s="432">
        <f t="shared" si="0"/>
        <v>2632708</v>
      </c>
    </row>
    <row r="9" spans="1:13">
      <c r="A9" s="2" t="s">
        <v>127</v>
      </c>
      <c r="B9" s="60">
        <v>340000</v>
      </c>
      <c r="C9" s="433">
        <f>B9</f>
        <v>340000</v>
      </c>
      <c r="D9" s="430"/>
      <c r="E9" s="430"/>
      <c r="F9" s="433">
        <f t="shared" si="0"/>
        <v>340000</v>
      </c>
      <c r="G9" s="432">
        <f t="shared" si="0"/>
        <v>340000</v>
      </c>
    </row>
    <row r="10" spans="1:13">
      <c r="A10" s="2" t="s">
        <v>129</v>
      </c>
      <c r="B10" s="60">
        <v>36500</v>
      </c>
      <c r="C10" s="433">
        <f>B10</f>
        <v>36500</v>
      </c>
      <c r="D10" s="430"/>
      <c r="E10" s="430"/>
      <c r="F10" s="433">
        <f t="shared" si="0"/>
        <v>36500</v>
      </c>
      <c r="G10" s="432">
        <f t="shared" si="0"/>
        <v>36500</v>
      </c>
    </row>
    <row r="11" spans="1:13">
      <c r="A11" s="2" t="s">
        <v>14</v>
      </c>
      <c r="B11" s="60">
        <f>6090400+4709750+5372898</f>
        <v>16173048</v>
      </c>
      <c r="C11" s="432">
        <f>G4.1.54!$F$12</f>
        <v>16171798</v>
      </c>
      <c r="D11" s="430"/>
      <c r="E11" s="430"/>
      <c r="F11" s="433">
        <f t="shared" si="0"/>
        <v>16173048</v>
      </c>
      <c r="G11" s="432">
        <f t="shared" si="0"/>
        <v>16171798</v>
      </c>
    </row>
    <row r="12" spans="1:13">
      <c r="A12" s="5" t="s">
        <v>141</v>
      </c>
      <c r="B12" s="430"/>
      <c r="C12" s="430"/>
      <c r="D12" s="61">
        <v>31796000</v>
      </c>
      <c r="E12" s="432">
        <f>G4.1.54!$F$14</f>
        <v>25593631</v>
      </c>
      <c r="F12" s="433">
        <f>D12</f>
        <v>31796000</v>
      </c>
      <c r="G12" s="432">
        <f>E12</f>
        <v>25593631</v>
      </c>
    </row>
    <row r="13" spans="1:13">
      <c r="A13" s="2" t="s">
        <v>126</v>
      </c>
      <c r="B13" s="430"/>
      <c r="C13" s="430"/>
      <c r="D13" s="60">
        <v>8743000</v>
      </c>
      <c r="E13" s="432">
        <f>G4.1.54!$F$16</f>
        <v>7955375</v>
      </c>
      <c r="F13" s="433">
        <f>D13</f>
        <v>8743000</v>
      </c>
      <c r="G13" s="432">
        <f>E13</f>
        <v>7955375</v>
      </c>
    </row>
    <row r="14" spans="1:13">
      <c r="A14" s="434" t="s">
        <v>1</v>
      </c>
      <c r="B14" s="434">
        <f>SUM(B6:B13)</f>
        <v>24193348</v>
      </c>
      <c r="C14" s="434">
        <f>SUM(C6:C13)</f>
        <v>23764811</v>
      </c>
      <c r="D14" s="434">
        <f t="shared" ref="D14:G14" si="1">SUM(D6:D13)</f>
        <v>40539000</v>
      </c>
      <c r="E14" s="434">
        <f t="shared" si="1"/>
        <v>33549006</v>
      </c>
      <c r="F14" s="434">
        <f t="shared" si="1"/>
        <v>64732348</v>
      </c>
      <c r="G14" s="434">
        <f t="shared" si="1"/>
        <v>57313817</v>
      </c>
    </row>
    <row r="15" spans="1:13">
      <c r="A15" s="430" t="s">
        <v>821</v>
      </c>
      <c r="B15" s="432">
        <f>'104'!$C$9</f>
        <v>4304565.6399999997</v>
      </c>
      <c r="C15" s="430">
        <v>0</v>
      </c>
      <c r="D15" s="430">
        <v>0</v>
      </c>
      <c r="E15" s="430">
        <v>0</v>
      </c>
      <c r="F15" s="432">
        <f>B15</f>
        <v>4304565.6399999997</v>
      </c>
      <c r="G15" s="430">
        <v>0</v>
      </c>
    </row>
    <row r="16" spans="1:13">
      <c r="A16" s="430" t="s">
        <v>822</v>
      </c>
      <c r="B16" s="432">
        <f>G2.1.57!$C$13</f>
        <v>3804600</v>
      </c>
      <c r="C16" s="432">
        <f>G2.1.57!$F$16</f>
        <v>3113942</v>
      </c>
      <c r="D16" s="432">
        <f>G2.2.53!$C$8</f>
        <v>2205000</v>
      </c>
      <c r="E16" s="432">
        <f>G2.2.53!$F$10</f>
        <v>415048</v>
      </c>
      <c r="F16" s="432">
        <f>B16+D16</f>
        <v>6009600</v>
      </c>
      <c r="G16" s="432">
        <f>C16+E16</f>
        <v>3528990</v>
      </c>
    </row>
    <row r="17" spans="1:8">
      <c r="A17" s="430" t="s">
        <v>823</v>
      </c>
      <c r="B17" s="430">
        <v>100000</v>
      </c>
      <c r="C17" s="430">
        <v>0</v>
      </c>
      <c r="D17" s="430">
        <v>0</v>
      </c>
      <c r="E17" s="430">
        <v>0</v>
      </c>
      <c r="F17" s="432">
        <f>B17+D17</f>
        <v>100000</v>
      </c>
      <c r="G17" s="430">
        <f t="shared" ref="G17" si="2">C17</f>
        <v>0</v>
      </c>
    </row>
    <row r="18" spans="1:8">
      <c r="A18" s="430" t="s">
        <v>818</v>
      </c>
      <c r="B18" s="432">
        <f>SUM(B15:B17)</f>
        <v>8209165.6399999997</v>
      </c>
      <c r="C18" s="432">
        <f t="shared" ref="C18:G18" si="3">SUM(C15:C17)</f>
        <v>3113942</v>
      </c>
      <c r="D18" s="432">
        <f t="shared" si="3"/>
        <v>2205000</v>
      </c>
      <c r="E18" s="432">
        <f t="shared" si="3"/>
        <v>415048</v>
      </c>
      <c r="F18" s="432">
        <f t="shared" si="3"/>
        <v>10414165.640000001</v>
      </c>
      <c r="G18" s="432">
        <f t="shared" si="3"/>
        <v>3528990</v>
      </c>
    </row>
    <row r="20" spans="1:8">
      <c r="A20" s="643" t="s">
        <v>824</v>
      </c>
      <c r="B20" s="643"/>
      <c r="C20" s="643"/>
      <c r="D20" s="643"/>
      <c r="E20" s="643"/>
      <c r="F20" s="643"/>
      <c r="G20" s="643"/>
      <c r="H20" s="643"/>
    </row>
    <row r="21" spans="1:8">
      <c r="A21" s="642" t="s">
        <v>825</v>
      </c>
      <c r="B21" s="642"/>
      <c r="C21" s="642"/>
      <c r="D21" s="642"/>
      <c r="E21" s="642"/>
      <c r="F21" s="430" t="s">
        <v>826</v>
      </c>
      <c r="G21" s="430" t="s">
        <v>827</v>
      </c>
    </row>
    <row r="22" spans="1:8">
      <c r="A22" s="642" t="s">
        <v>828</v>
      </c>
      <c r="B22" s="642"/>
      <c r="C22" s="642"/>
      <c r="D22" s="642"/>
      <c r="E22" s="642"/>
      <c r="F22" s="432">
        <f>'27'!$D$38+'27'!$D$39</f>
        <v>2800000</v>
      </c>
      <c r="G22" s="432">
        <f>'27'!$E$38</f>
        <v>2935274.0599999996</v>
      </c>
    </row>
    <row r="23" spans="1:8">
      <c r="A23" s="642" t="s">
        <v>822</v>
      </c>
      <c r="B23" s="642"/>
      <c r="C23" s="642"/>
      <c r="D23" s="642"/>
      <c r="E23" s="642"/>
      <c r="F23" s="430">
        <f>'27'!$D$37</f>
        <v>3300000</v>
      </c>
      <c r="G23" s="432">
        <f>'27'!$E$37</f>
        <v>3671443.03</v>
      </c>
    </row>
    <row r="24" spans="1:8">
      <c r="A24" s="642" t="s">
        <v>818</v>
      </c>
      <c r="B24" s="642"/>
      <c r="C24" s="642"/>
      <c r="D24" s="642"/>
      <c r="E24" s="642"/>
      <c r="F24" s="432">
        <f>SUM(F22:F23)</f>
        <v>6100000</v>
      </c>
      <c r="G24" s="432">
        <f>SUM(G22:G23)</f>
        <v>6606717.0899999999</v>
      </c>
    </row>
    <row r="26" spans="1:8">
      <c r="A26" s="643" t="s">
        <v>829</v>
      </c>
      <c r="B26" s="643"/>
      <c r="C26" s="643"/>
      <c r="D26" s="643"/>
      <c r="E26" s="643"/>
      <c r="F26" s="643"/>
      <c r="G26" s="643"/>
      <c r="H26" s="643"/>
    </row>
    <row r="27" spans="1:8">
      <c r="A27" s="644" t="s">
        <v>830</v>
      </c>
      <c r="B27" s="644"/>
      <c r="C27" s="644"/>
      <c r="D27" s="644"/>
      <c r="E27" s="644"/>
      <c r="F27" s="644"/>
      <c r="G27" s="435" t="s">
        <v>144</v>
      </c>
    </row>
    <row r="28" spans="1:8">
      <c r="A28" s="642" t="s">
        <v>831</v>
      </c>
      <c r="B28" s="642"/>
      <c r="C28" s="642"/>
      <c r="D28" s="642"/>
      <c r="E28" s="642"/>
      <c r="F28" s="642"/>
      <c r="G28" s="432">
        <f>G22</f>
        <v>2935274.0599999996</v>
      </c>
    </row>
    <row r="29" spans="1:8">
      <c r="A29" s="642" t="s">
        <v>832</v>
      </c>
      <c r="B29" s="642"/>
      <c r="C29" s="642"/>
      <c r="D29" s="642"/>
      <c r="E29" s="642"/>
      <c r="F29" s="642"/>
      <c r="G29" s="430">
        <v>0</v>
      </c>
    </row>
    <row r="30" spans="1:8">
      <c r="A30" s="642" t="s">
        <v>833</v>
      </c>
      <c r="B30" s="642"/>
      <c r="C30" s="642"/>
      <c r="D30" s="642"/>
      <c r="E30" s="642"/>
      <c r="F30" s="642"/>
      <c r="G30" s="430">
        <v>0</v>
      </c>
    </row>
    <row r="31" spans="1:8">
      <c r="A31" s="642" t="s">
        <v>834</v>
      </c>
      <c r="B31" s="642"/>
      <c r="C31" s="642"/>
      <c r="D31" s="642"/>
      <c r="E31" s="642"/>
      <c r="F31" s="642"/>
      <c r="G31" s="430">
        <v>0</v>
      </c>
    </row>
    <row r="32" spans="1:8">
      <c r="A32" s="642" t="s">
        <v>835</v>
      </c>
      <c r="B32" s="642"/>
      <c r="C32" s="642"/>
      <c r="D32" s="642"/>
      <c r="E32" s="642"/>
      <c r="F32" s="642"/>
      <c r="G32" s="430">
        <v>0</v>
      </c>
    </row>
    <row r="33" spans="1:7">
      <c r="A33" s="639" t="s">
        <v>1</v>
      </c>
      <c r="B33" s="640"/>
      <c r="C33" s="640"/>
      <c r="D33" s="640"/>
      <c r="E33" s="640"/>
      <c r="F33" s="641"/>
      <c r="G33" s="432">
        <f>SUM(G28:G32)</f>
        <v>2935274.0599999996</v>
      </c>
    </row>
    <row r="36" spans="1:7" s="1" customFormat="1" ht="17.25"/>
  </sheetData>
  <mergeCells count="19">
    <mergeCell ref="A20:H20"/>
    <mergeCell ref="A2:G2"/>
    <mergeCell ref="A1:G1"/>
    <mergeCell ref="A3:G3"/>
    <mergeCell ref="B4:C4"/>
    <mergeCell ref="D4:E4"/>
    <mergeCell ref="F4:G4"/>
    <mergeCell ref="A33:F33"/>
    <mergeCell ref="A21:E21"/>
    <mergeCell ref="A22:E22"/>
    <mergeCell ref="A23:E23"/>
    <mergeCell ref="A24:E24"/>
    <mergeCell ref="A26:H26"/>
    <mergeCell ref="A27:F27"/>
    <mergeCell ref="A28:F28"/>
    <mergeCell ref="A29:F29"/>
    <mergeCell ref="A30:F30"/>
    <mergeCell ref="A31:F31"/>
    <mergeCell ref="A32:F32"/>
  </mergeCells>
  <pageMargins left="0.52" right="0.7" top="0.42" bottom="0.42" header="0.3" footer="0.3"/>
  <pageSetup paperSize="9" scale="80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48"/>
  <sheetViews>
    <sheetView workbookViewId="0">
      <selection activeCell="A3" sqref="A3:XFD3"/>
    </sheetView>
  </sheetViews>
  <sheetFormatPr defaultRowHeight="24.95" customHeight="1"/>
  <cols>
    <col min="1" max="1" width="5.5703125" customWidth="1"/>
    <col min="2" max="2" width="16.85546875" customWidth="1"/>
    <col min="3" max="3" width="17.140625" customWidth="1"/>
    <col min="4" max="4" width="7.42578125" customWidth="1"/>
    <col min="5" max="5" width="40.140625" style="228" customWidth="1"/>
    <col min="6" max="6" width="5.85546875" style="229" customWidth="1"/>
    <col min="7" max="7" width="8.140625" customWidth="1"/>
    <col min="8" max="8" width="20" customWidth="1"/>
    <col min="9" max="9" width="15.42578125" customWidth="1"/>
    <col min="10" max="10" width="19.5703125" customWidth="1"/>
    <col min="11" max="11" width="17.28515625" customWidth="1"/>
  </cols>
  <sheetData>
    <row r="1" spans="1:16" ht="24.95" customHeight="1">
      <c r="D1" s="565" t="s">
        <v>320</v>
      </c>
      <c r="E1" s="565"/>
      <c r="F1" s="565"/>
      <c r="G1" s="565"/>
      <c r="H1" s="565"/>
      <c r="I1" s="565"/>
      <c r="J1" s="565"/>
      <c r="K1" s="565"/>
      <c r="L1" s="565"/>
    </row>
    <row r="2" spans="1:16" ht="24.95" customHeight="1">
      <c r="D2" s="648" t="s">
        <v>792</v>
      </c>
      <c r="E2" s="567"/>
      <c r="F2" s="567"/>
      <c r="G2" s="567"/>
      <c r="H2" s="567"/>
      <c r="I2" s="567"/>
      <c r="J2" s="567"/>
      <c r="K2" s="567"/>
      <c r="L2" s="567"/>
    </row>
    <row r="3" spans="1:16" s="1" customFormat="1" ht="24.95" customHeight="1">
      <c r="A3" s="649" t="s">
        <v>8</v>
      </c>
      <c r="B3" s="649"/>
      <c r="C3" s="649"/>
      <c r="D3" s="649"/>
      <c r="E3" s="650" t="s">
        <v>30</v>
      </c>
      <c r="F3" s="650"/>
      <c r="G3" s="650"/>
      <c r="H3" s="650"/>
      <c r="I3" s="650"/>
      <c r="J3" s="650"/>
      <c r="K3" s="650"/>
      <c r="L3" s="650"/>
    </row>
    <row r="4" spans="1:16" ht="24.95" customHeight="1">
      <c r="A4" s="18" t="s">
        <v>0</v>
      </c>
      <c r="B4" s="18" t="s">
        <v>9</v>
      </c>
      <c r="C4" s="18" t="s">
        <v>144</v>
      </c>
      <c r="D4" s="47" t="s">
        <v>238</v>
      </c>
      <c r="E4" s="46" t="s">
        <v>239</v>
      </c>
      <c r="F4" s="47" t="s">
        <v>240</v>
      </c>
      <c r="G4" s="47" t="s">
        <v>241</v>
      </c>
      <c r="H4" s="46" t="s">
        <v>242</v>
      </c>
      <c r="I4" s="46" t="str">
        <f>child!F3</f>
        <v>sG6]Gh]G;L</v>
      </c>
      <c r="J4" s="46" t="s">
        <v>243</v>
      </c>
      <c r="K4" s="46" t="s">
        <v>3</v>
      </c>
      <c r="L4" s="47" t="s">
        <v>31</v>
      </c>
    </row>
    <row r="5" spans="1:16" ht="34.5" customHeight="1">
      <c r="A5" s="654">
        <v>1</v>
      </c>
      <c r="B5" s="651" t="s">
        <v>838</v>
      </c>
      <c r="C5" s="544">
        <f>H45</f>
        <v>2269900</v>
      </c>
      <c r="D5" s="156">
        <v>1</v>
      </c>
      <c r="E5" s="169" t="s">
        <v>321</v>
      </c>
      <c r="F5" s="436">
        <v>1</v>
      </c>
      <c r="G5" s="568" t="s">
        <v>322</v>
      </c>
      <c r="H5" s="158">
        <v>90000</v>
      </c>
      <c r="I5" s="158">
        <f>H5*3%</f>
        <v>2700</v>
      </c>
      <c r="J5" s="158">
        <v>87300</v>
      </c>
      <c r="K5" s="158">
        <f>H5-I5-J5</f>
        <v>0</v>
      </c>
      <c r="L5" s="50"/>
    </row>
    <row r="6" spans="1:16" ht="32.25" customHeight="1">
      <c r="A6" s="655"/>
      <c r="B6" s="652"/>
      <c r="C6" s="655"/>
      <c r="D6" s="156">
        <v>2</v>
      </c>
      <c r="E6" s="169" t="s">
        <v>321</v>
      </c>
      <c r="F6" s="436">
        <v>2</v>
      </c>
      <c r="G6" s="569"/>
      <c r="H6" s="158">
        <v>80000</v>
      </c>
      <c r="I6" s="158">
        <f t="shared" ref="I6:I38" si="0">H6*3%</f>
        <v>2400</v>
      </c>
      <c r="J6" s="158">
        <v>77600</v>
      </c>
      <c r="K6" s="158">
        <f t="shared" ref="K6:K39" si="1">H6-I6-J6</f>
        <v>0</v>
      </c>
      <c r="L6" s="50"/>
    </row>
    <row r="7" spans="1:16" ht="34.5" customHeight="1">
      <c r="A7" s="655"/>
      <c r="B7" s="652"/>
      <c r="C7" s="655"/>
      <c r="D7" s="156">
        <v>3</v>
      </c>
      <c r="E7" s="169" t="s">
        <v>321</v>
      </c>
      <c r="F7" s="436">
        <v>3</v>
      </c>
      <c r="G7" s="570"/>
      <c r="H7" s="158">
        <v>80000</v>
      </c>
      <c r="I7" s="158">
        <f t="shared" si="0"/>
        <v>2400</v>
      </c>
      <c r="J7" s="158">
        <v>77600</v>
      </c>
      <c r="K7" s="158">
        <f t="shared" si="1"/>
        <v>0</v>
      </c>
      <c r="L7" s="50"/>
    </row>
    <row r="8" spans="1:16" ht="24.95" customHeight="1">
      <c r="A8" s="655"/>
      <c r="B8" s="652"/>
      <c r="C8" s="655"/>
      <c r="D8" s="203">
        <v>4</v>
      </c>
      <c r="E8" s="204" t="s">
        <v>323</v>
      </c>
      <c r="F8" s="203">
        <v>2</v>
      </c>
      <c r="G8" s="205" t="s">
        <v>77</v>
      </c>
      <c r="H8" s="206">
        <v>20000</v>
      </c>
      <c r="I8" s="158">
        <f t="shared" si="0"/>
        <v>600</v>
      </c>
      <c r="J8" s="206">
        <v>0</v>
      </c>
      <c r="K8" s="158">
        <f t="shared" si="1"/>
        <v>19400</v>
      </c>
      <c r="L8" s="50"/>
    </row>
    <row r="9" spans="1:16" ht="24.95" customHeight="1">
      <c r="A9" s="655"/>
      <c r="B9" s="652"/>
      <c r="C9" s="655"/>
      <c r="D9" s="203">
        <v>5</v>
      </c>
      <c r="E9" s="204" t="s">
        <v>324</v>
      </c>
      <c r="F9" s="203">
        <v>3</v>
      </c>
      <c r="G9" s="205" t="s">
        <v>325</v>
      </c>
      <c r="H9" s="206">
        <v>25000</v>
      </c>
      <c r="I9" s="158">
        <f t="shared" si="0"/>
        <v>750</v>
      </c>
      <c r="J9" s="206">
        <v>0</v>
      </c>
      <c r="K9" s="158">
        <f t="shared" si="1"/>
        <v>24250</v>
      </c>
      <c r="L9" s="50"/>
    </row>
    <row r="10" spans="1:16" ht="24.95" customHeight="1">
      <c r="A10" s="655"/>
      <c r="B10" s="652"/>
      <c r="C10" s="655"/>
      <c r="D10" s="203">
        <v>6</v>
      </c>
      <c r="E10" s="207" t="s">
        <v>326</v>
      </c>
      <c r="F10" s="208">
        <v>3</v>
      </c>
      <c r="G10" s="209" t="s">
        <v>77</v>
      </c>
      <c r="H10" s="206">
        <v>40000</v>
      </c>
      <c r="I10" s="158">
        <f t="shared" si="0"/>
        <v>1200</v>
      </c>
      <c r="J10" s="206">
        <v>0</v>
      </c>
      <c r="K10" s="158">
        <f t="shared" si="1"/>
        <v>38800</v>
      </c>
      <c r="L10" s="50"/>
    </row>
    <row r="11" spans="1:16" ht="24.95" customHeight="1">
      <c r="A11" s="655"/>
      <c r="B11" s="652"/>
      <c r="C11" s="655"/>
      <c r="D11" s="156">
        <v>7</v>
      </c>
      <c r="E11" s="210" t="s">
        <v>327</v>
      </c>
      <c r="F11" s="436">
        <v>4</v>
      </c>
      <c r="G11" s="211" t="s">
        <v>328</v>
      </c>
      <c r="H11" s="212">
        <v>114060</v>
      </c>
      <c r="I11" s="158">
        <f t="shared" si="0"/>
        <v>3421.7999999999997</v>
      </c>
      <c r="J11" s="212">
        <v>110638</v>
      </c>
      <c r="K11" s="158">
        <f t="shared" si="1"/>
        <v>0.19999999999708962</v>
      </c>
      <c r="L11" s="166"/>
      <c r="P11" s="213"/>
    </row>
    <row r="12" spans="1:16" ht="24.95" customHeight="1">
      <c r="A12" s="655"/>
      <c r="B12" s="652"/>
      <c r="C12" s="655"/>
      <c r="D12" s="156">
        <v>8</v>
      </c>
      <c r="E12" s="211" t="s">
        <v>329</v>
      </c>
      <c r="F12" s="156">
        <v>4</v>
      </c>
      <c r="G12" s="211" t="s">
        <v>330</v>
      </c>
      <c r="H12" s="162">
        <v>100000</v>
      </c>
      <c r="I12" s="158">
        <f t="shared" si="0"/>
        <v>3000</v>
      </c>
      <c r="J12" s="162">
        <v>97000</v>
      </c>
      <c r="K12" s="158">
        <f t="shared" si="1"/>
        <v>0</v>
      </c>
      <c r="L12" s="166"/>
    </row>
    <row r="13" spans="1:16" ht="24.95" customHeight="1">
      <c r="A13" s="655"/>
      <c r="B13" s="652"/>
      <c r="C13" s="655"/>
      <c r="D13" s="156">
        <v>9</v>
      </c>
      <c r="E13" s="211" t="s">
        <v>331</v>
      </c>
      <c r="F13" s="156">
        <v>5</v>
      </c>
      <c r="G13" s="211" t="s">
        <v>332</v>
      </c>
      <c r="H13" s="158">
        <v>125000</v>
      </c>
      <c r="I13" s="158">
        <f t="shared" si="0"/>
        <v>3750</v>
      </c>
      <c r="J13" s="158">
        <v>121250</v>
      </c>
      <c r="K13" s="158">
        <f t="shared" si="1"/>
        <v>0</v>
      </c>
      <c r="L13" s="166"/>
    </row>
    <row r="14" spans="1:16" ht="24.95" customHeight="1">
      <c r="A14" s="655"/>
      <c r="B14" s="652"/>
      <c r="C14" s="655"/>
      <c r="D14" s="156">
        <v>10</v>
      </c>
      <c r="E14" s="211" t="s">
        <v>333</v>
      </c>
      <c r="F14" s="156">
        <v>5</v>
      </c>
      <c r="G14" s="211" t="s">
        <v>334</v>
      </c>
      <c r="H14" s="158">
        <v>25000</v>
      </c>
      <c r="I14" s="158">
        <f t="shared" si="0"/>
        <v>750</v>
      </c>
      <c r="J14" s="158">
        <v>24250</v>
      </c>
      <c r="K14" s="158">
        <f t="shared" si="1"/>
        <v>0</v>
      </c>
      <c r="L14" s="166"/>
    </row>
    <row r="15" spans="1:16" ht="24.95" customHeight="1">
      <c r="A15" s="655"/>
      <c r="B15" s="652"/>
      <c r="C15" s="655"/>
      <c r="D15" s="156">
        <v>11</v>
      </c>
      <c r="E15" s="169" t="s">
        <v>335</v>
      </c>
      <c r="F15" s="436">
        <v>5</v>
      </c>
      <c r="G15" s="214" t="s">
        <v>336</v>
      </c>
      <c r="H15" s="215">
        <v>100000</v>
      </c>
      <c r="I15" s="158">
        <f t="shared" si="0"/>
        <v>3000</v>
      </c>
      <c r="J15" s="215">
        <v>97000</v>
      </c>
      <c r="K15" s="158">
        <f t="shared" si="1"/>
        <v>0</v>
      </c>
      <c r="L15" s="166"/>
    </row>
    <row r="16" spans="1:16" ht="24.95" customHeight="1">
      <c r="A16" s="655"/>
      <c r="B16" s="652"/>
      <c r="C16" s="655"/>
      <c r="D16" s="156">
        <v>12</v>
      </c>
      <c r="E16" s="169" t="s">
        <v>337</v>
      </c>
      <c r="F16" s="436">
        <v>6</v>
      </c>
      <c r="G16" s="157" t="s">
        <v>338</v>
      </c>
      <c r="H16" s="215">
        <v>100000</v>
      </c>
      <c r="I16" s="158">
        <f t="shared" si="0"/>
        <v>3000</v>
      </c>
      <c r="J16" s="215">
        <v>97000</v>
      </c>
      <c r="K16" s="158">
        <f t="shared" si="1"/>
        <v>0</v>
      </c>
      <c r="L16" s="166"/>
    </row>
    <row r="17" spans="1:12" ht="24.95" customHeight="1">
      <c r="A17" s="655"/>
      <c r="B17" s="652"/>
      <c r="C17" s="655"/>
      <c r="D17" s="156">
        <v>13</v>
      </c>
      <c r="E17" s="169" t="s">
        <v>339</v>
      </c>
      <c r="F17" s="156">
        <v>7</v>
      </c>
      <c r="G17" s="163" t="s">
        <v>340</v>
      </c>
      <c r="H17" s="216">
        <v>40000</v>
      </c>
      <c r="I17" s="158">
        <f t="shared" si="0"/>
        <v>1200</v>
      </c>
      <c r="J17" s="216">
        <v>38800</v>
      </c>
      <c r="K17" s="158">
        <f t="shared" si="1"/>
        <v>0</v>
      </c>
      <c r="L17" s="166"/>
    </row>
    <row r="18" spans="1:12" ht="17.25">
      <c r="A18" s="655"/>
      <c r="B18" s="652"/>
      <c r="C18" s="655"/>
      <c r="D18" s="156">
        <v>14</v>
      </c>
      <c r="E18" s="169" t="s">
        <v>341</v>
      </c>
      <c r="F18" s="156">
        <v>7</v>
      </c>
      <c r="G18" s="163" t="s">
        <v>342</v>
      </c>
      <c r="H18" s="216">
        <v>40000</v>
      </c>
      <c r="I18" s="158">
        <f t="shared" si="0"/>
        <v>1200</v>
      </c>
      <c r="J18" s="216">
        <v>38800</v>
      </c>
      <c r="K18" s="158">
        <f t="shared" si="1"/>
        <v>0</v>
      </c>
      <c r="L18" s="166"/>
    </row>
    <row r="19" spans="1:12" ht="17.25">
      <c r="A19" s="655"/>
      <c r="B19" s="652"/>
      <c r="C19" s="655"/>
      <c r="D19" s="156">
        <v>15</v>
      </c>
      <c r="E19" s="169" t="s">
        <v>343</v>
      </c>
      <c r="F19" s="436">
        <v>7</v>
      </c>
      <c r="G19" s="163" t="s">
        <v>344</v>
      </c>
      <c r="H19" s="158">
        <v>50000</v>
      </c>
      <c r="I19" s="158">
        <f t="shared" si="0"/>
        <v>1500</v>
      </c>
      <c r="J19" s="158">
        <v>48500</v>
      </c>
      <c r="K19" s="158">
        <f t="shared" si="1"/>
        <v>0</v>
      </c>
      <c r="L19" s="166"/>
    </row>
    <row r="20" spans="1:12" ht="17.25">
      <c r="A20" s="655"/>
      <c r="B20" s="652"/>
      <c r="C20" s="655"/>
      <c r="D20" s="156">
        <v>16</v>
      </c>
      <c r="E20" s="169" t="s">
        <v>345</v>
      </c>
      <c r="F20" s="436">
        <v>7</v>
      </c>
      <c r="G20" s="163" t="s">
        <v>346</v>
      </c>
      <c r="H20" s="158">
        <v>50000</v>
      </c>
      <c r="I20" s="158">
        <f t="shared" si="0"/>
        <v>1500</v>
      </c>
      <c r="J20" s="158">
        <v>48500</v>
      </c>
      <c r="K20" s="158">
        <f t="shared" si="1"/>
        <v>0</v>
      </c>
      <c r="L20" s="166"/>
    </row>
    <row r="21" spans="1:12" ht="17.25">
      <c r="A21" s="655"/>
      <c r="B21" s="652"/>
      <c r="C21" s="655"/>
      <c r="D21" s="203">
        <v>17</v>
      </c>
      <c r="E21" s="217" t="s">
        <v>347</v>
      </c>
      <c r="F21" s="208">
        <v>7</v>
      </c>
      <c r="G21" s="218" t="s">
        <v>266</v>
      </c>
      <c r="H21" s="206">
        <v>30000</v>
      </c>
      <c r="I21" s="158">
        <f t="shared" si="0"/>
        <v>900</v>
      </c>
      <c r="J21" s="206">
        <v>0</v>
      </c>
      <c r="K21" s="158">
        <f t="shared" si="1"/>
        <v>29100</v>
      </c>
      <c r="L21" s="166"/>
    </row>
    <row r="22" spans="1:12" ht="17.25">
      <c r="A22" s="655"/>
      <c r="B22" s="652"/>
      <c r="C22" s="655"/>
      <c r="D22" s="156">
        <v>18</v>
      </c>
      <c r="E22" s="169" t="s">
        <v>348</v>
      </c>
      <c r="F22" s="436">
        <v>8</v>
      </c>
      <c r="G22" s="163" t="s">
        <v>349</v>
      </c>
      <c r="H22" s="158">
        <v>115000</v>
      </c>
      <c r="I22" s="158">
        <f t="shared" si="0"/>
        <v>3450</v>
      </c>
      <c r="J22" s="158">
        <v>111550</v>
      </c>
      <c r="K22" s="158">
        <f t="shared" si="1"/>
        <v>0</v>
      </c>
      <c r="L22" s="166"/>
    </row>
    <row r="23" spans="1:12" ht="18">
      <c r="A23" s="655"/>
      <c r="B23" s="652"/>
      <c r="C23" s="655"/>
      <c r="D23" s="156">
        <v>19</v>
      </c>
      <c r="E23" s="115" t="s">
        <v>350</v>
      </c>
      <c r="F23" s="156">
        <v>9</v>
      </c>
      <c r="G23" s="113" t="s">
        <v>351</v>
      </c>
      <c r="H23" s="158">
        <v>100000</v>
      </c>
      <c r="I23" s="158">
        <f t="shared" si="0"/>
        <v>3000</v>
      </c>
      <c r="J23" s="158">
        <v>97000</v>
      </c>
      <c r="K23" s="158">
        <f t="shared" si="1"/>
        <v>0</v>
      </c>
      <c r="L23" s="166"/>
    </row>
    <row r="24" spans="1:12" ht="17.25">
      <c r="A24" s="655"/>
      <c r="B24" s="652"/>
      <c r="C24" s="655"/>
      <c r="D24" s="156">
        <v>20</v>
      </c>
      <c r="E24" s="169" t="s">
        <v>352</v>
      </c>
      <c r="F24" s="436">
        <v>9</v>
      </c>
      <c r="G24" s="163" t="s">
        <v>353</v>
      </c>
      <c r="H24" s="162">
        <v>100000</v>
      </c>
      <c r="I24" s="158">
        <f t="shared" si="0"/>
        <v>3000</v>
      </c>
      <c r="J24" s="162">
        <v>97000</v>
      </c>
      <c r="K24" s="158">
        <f t="shared" si="1"/>
        <v>0</v>
      </c>
      <c r="L24" s="166"/>
    </row>
    <row r="25" spans="1:12" ht="34.5">
      <c r="A25" s="655"/>
      <c r="B25" s="652"/>
      <c r="C25" s="655"/>
      <c r="D25" s="156">
        <v>21</v>
      </c>
      <c r="E25" s="169" t="s">
        <v>354</v>
      </c>
      <c r="F25" s="219">
        <v>10</v>
      </c>
      <c r="G25" s="163" t="s">
        <v>245</v>
      </c>
      <c r="H25" s="162">
        <v>50000</v>
      </c>
      <c r="I25" s="158">
        <f t="shared" si="0"/>
        <v>1500</v>
      </c>
      <c r="J25" s="162">
        <v>48500</v>
      </c>
      <c r="K25" s="158">
        <f t="shared" si="1"/>
        <v>0</v>
      </c>
      <c r="L25" s="166"/>
    </row>
    <row r="26" spans="1:12" ht="24.95" customHeight="1">
      <c r="A26" s="655"/>
      <c r="B26" s="652"/>
      <c r="C26" s="655"/>
      <c r="D26" s="156">
        <v>22</v>
      </c>
      <c r="E26" s="169" t="s">
        <v>355</v>
      </c>
      <c r="F26" s="436">
        <v>10</v>
      </c>
      <c r="G26" s="163" t="s">
        <v>245</v>
      </c>
      <c r="H26" s="158">
        <v>30000</v>
      </c>
      <c r="I26" s="158">
        <f t="shared" si="0"/>
        <v>900</v>
      </c>
      <c r="J26" s="158">
        <v>29100</v>
      </c>
      <c r="K26" s="158">
        <f t="shared" si="1"/>
        <v>0</v>
      </c>
      <c r="L26" s="166"/>
    </row>
    <row r="27" spans="1:12" ht="24.95" customHeight="1">
      <c r="A27" s="655"/>
      <c r="B27" s="652"/>
      <c r="C27" s="655"/>
      <c r="D27" s="156">
        <v>23</v>
      </c>
      <c r="E27" s="169" t="s">
        <v>356</v>
      </c>
      <c r="F27" s="436">
        <v>11</v>
      </c>
      <c r="G27" s="163" t="s">
        <v>357</v>
      </c>
      <c r="H27" s="158">
        <v>100000</v>
      </c>
      <c r="I27" s="158">
        <f t="shared" si="0"/>
        <v>3000</v>
      </c>
      <c r="J27" s="158">
        <f>50000+47000</f>
        <v>97000</v>
      </c>
      <c r="K27" s="158">
        <f t="shared" si="1"/>
        <v>0</v>
      </c>
      <c r="L27" s="166"/>
    </row>
    <row r="28" spans="1:12" ht="24.95" customHeight="1">
      <c r="A28" s="655"/>
      <c r="B28" s="652"/>
      <c r="C28" s="655"/>
      <c r="D28" s="156">
        <v>24</v>
      </c>
      <c r="E28" s="169" t="s">
        <v>358</v>
      </c>
      <c r="F28" s="436">
        <v>12</v>
      </c>
      <c r="G28" s="163" t="s">
        <v>359</v>
      </c>
      <c r="H28" s="158">
        <v>100000</v>
      </c>
      <c r="I28" s="158">
        <f t="shared" si="0"/>
        <v>3000</v>
      </c>
      <c r="J28" s="158">
        <v>97000</v>
      </c>
      <c r="K28" s="158">
        <f t="shared" si="1"/>
        <v>0</v>
      </c>
      <c r="L28" s="220"/>
    </row>
    <row r="29" spans="1:12" s="221" customFormat="1" ht="24.95" customHeight="1">
      <c r="A29" s="655"/>
      <c r="B29" s="652"/>
      <c r="C29" s="655"/>
      <c r="D29" s="156">
        <v>25</v>
      </c>
      <c r="E29" s="170" t="s">
        <v>360</v>
      </c>
      <c r="F29" s="436" t="s">
        <v>361</v>
      </c>
      <c r="G29" s="167" t="s">
        <v>82</v>
      </c>
      <c r="H29" s="161">
        <v>75000</v>
      </c>
      <c r="I29" s="158">
        <f t="shared" si="0"/>
        <v>2250</v>
      </c>
      <c r="J29" s="161">
        <v>72750</v>
      </c>
      <c r="K29" s="158">
        <f t="shared" si="1"/>
        <v>0</v>
      </c>
      <c r="L29" s="220"/>
    </row>
    <row r="30" spans="1:12" ht="24.95" customHeight="1">
      <c r="A30" s="655"/>
      <c r="B30" s="652"/>
      <c r="C30" s="655"/>
      <c r="D30" s="156">
        <v>26</v>
      </c>
      <c r="E30" s="169" t="s">
        <v>362</v>
      </c>
      <c r="F30" s="436">
        <v>13</v>
      </c>
      <c r="G30" s="163" t="s">
        <v>82</v>
      </c>
      <c r="H30" s="158">
        <v>75000</v>
      </c>
      <c r="I30" s="158">
        <f t="shared" si="0"/>
        <v>2250</v>
      </c>
      <c r="J30" s="158">
        <v>72750</v>
      </c>
      <c r="K30" s="158">
        <f t="shared" si="1"/>
        <v>0</v>
      </c>
      <c r="L30" s="220"/>
    </row>
    <row r="31" spans="1:12" ht="24.95" customHeight="1">
      <c r="A31" s="655"/>
      <c r="B31" s="652"/>
      <c r="C31" s="655"/>
      <c r="D31" s="156">
        <v>27</v>
      </c>
      <c r="E31" s="169" t="s">
        <v>363</v>
      </c>
      <c r="F31" s="436">
        <v>14</v>
      </c>
      <c r="G31" s="163" t="s">
        <v>364</v>
      </c>
      <c r="H31" s="162">
        <v>10000</v>
      </c>
      <c r="I31" s="158">
        <v>0</v>
      </c>
      <c r="J31" s="162">
        <v>10000</v>
      </c>
      <c r="K31" s="158">
        <f t="shared" si="1"/>
        <v>0</v>
      </c>
      <c r="L31" s="166"/>
    </row>
    <row r="32" spans="1:12" ht="24.95" customHeight="1">
      <c r="A32" s="655"/>
      <c r="B32" s="652"/>
      <c r="C32" s="655"/>
      <c r="D32" s="156">
        <v>28</v>
      </c>
      <c r="E32" s="169" t="s">
        <v>365</v>
      </c>
      <c r="F32" s="436">
        <v>14</v>
      </c>
      <c r="G32" s="163" t="s">
        <v>308</v>
      </c>
      <c r="H32" s="162">
        <v>10000</v>
      </c>
      <c r="I32" s="158">
        <v>0</v>
      </c>
      <c r="J32" s="162">
        <v>10000</v>
      </c>
      <c r="K32" s="158">
        <f t="shared" si="1"/>
        <v>0</v>
      </c>
      <c r="L32" s="166"/>
    </row>
    <row r="33" spans="1:15" ht="24.95" customHeight="1">
      <c r="A33" s="655"/>
      <c r="B33" s="652"/>
      <c r="C33" s="655"/>
      <c r="D33" s="156">
        <v>29</v>
      </c>
      <c r="E33" s="169" t="s">
        <v>366</v>
      </c>
      <c r="F33" s="436">
        <v>14</v>
      </c>
      <c r="G33" s="163" t="s">
        <v>308</v>
      </c>
      <c r="H33" s="162">
        <v>40000</v>
      </c>
      <c r="I33" s="158">
        <f t="shared" si="0"/>
        <v>1200</v>
      </c>
      <c r="J33" s="162">
        <v>38800</v>
      </c>
      <c r="K33" s="158">
        <f t="shared" si="1"/>
        <v>0</v>
      </c>
      <c r="L33" s="166"/>
    </row>
    <row r="34" spans="1:15" s="221" customFormat="1" ht="24.95" customHeight="1">
      <c r="A34" s="655"/>
      <c r="B34" s="652"/>
      <c r="C34" s="655"/>
      <c r="D34" s="156">
        <v>30</v>
      </c>
      <c r="E34" s="170" t="s">
        <v>367</v>
      </c>
      <c r="F34" s="222">
        <v>15</v>
      </c>
      <c r="G34" s="167" t="s">
        <v>308</v>
      </c>
      <c r="H34" s="223">
        <v>50000</v>
      </c>
      <c r="I34" s="158">
        <f t="shared" si="0"/>
        <v>1500</v>
      </c>
      <c r="J34" s="223">
        <v>48500</v>
      </c>
      <c r="K34" s="158">
        <f t="shared" si="1"/>
        <v>0</v>
      </c>
      <c r="L34" s="224"/>
    </row>
    <row r="35" spans="1:15" s="221" customFormat="1" ht="24.95" customHeight="1">
      <c r="A35" s="655"/>
      <c r="B35" s="652"/>
      <c r="C35" s="655"/>
      <c r="D35" s="156">
        <v>31</v>
      </c>
      <c r="E35" s="169" t="s">
        <v>368</v>
      </c>
      <c r="F35" s="156">
        <v>15</v>
      </c>
      <c r="G35" s="163" t="s">
        <v>308</v>
      </c>
      <c r="H35" s="162">
        <v>50000</v>
      </c>
      <c r="I35" s="158">
        <f t="shared" si="0"/>
        <v>1500</v>
      </c>
      <c r="J35" s="162">
        <v>48500</v>
      </c>
      <c r="K35" s="158">
        <f t="shared" si="1"/>
        <v>0</v>
      </c>
      <c r="L35" s="224"/>
    </row>
    <row r="36" spans="1:15" s="221" customFormat="1" ht="24.95" customHeight="1">
      <c r="A36" s="655"/>
      <c r="B36" s="652"/>
      <c r="C36" s="655"/>
      <c r="D36" s="156">
        <v>32</v>
      </c>
      <c r="E36" s="169" t="s">
        <v>369</v>
      </c>
      <c r="F36" s="156">
        <v>15</v>
      </c>
      <c r="G36" s="163" t="s">
        <v>306</v>
      </c>
      <c r="H36" s="162">
        <v>50000</v>
      </c>
      <c r="I36" s="158">
        <f t="shared" si="0"/>
        <v>1500</v>
      </c>
      <c r="J36" s="162">
        <v>48500</v>
      </c>
      <c r="K36" s="158">
        <f t="shared" si="1"/>
        <v>0</v>
      </c>
      <c r="L36" s="224"/>
    </row>
    <row r="37" spans="1:15" s="221" customFormat="1" ht="24.95" customHeight="1">
      <c r="A37" s="655"/>
      <c r="B37" s="652"/>
      <c r="C37" s="655"/>
      <c r="D37" s="156">
        <v>33</v>
      </c>
      <c r="E37" s="169" t="s">
        <v>370</v>
      </c>
      <c r="F37" s="156">
        <v>15</v>
      </c>
      <c r="G37" s="163" t="s">
        <v>371</v>
      </c>
      <c r="H37" s="162">
        <v>50000</v>
      </c>
      <c r="I37" s="158">
        <f t="shared" si="0"/>
        <v>1500</v>
      </c>
      <c r="J37" s="162">
        <v>48500</v>
      </c>
      <c r="K37" s="158">
        <f t="shared" si="1"/>
        <v>0</v>
      </c>
      <c r="L37" s="224"/>
    </row>
    <row r="38" spans="1:15" ht="24.95" customHeight="1">
      <c r="A38" s="655"/>
      <c r="B38" s="652"/>
      <c r="C38" s="655"/>
      <c r="D38" s="156">
        <v>34</v>
      </c>
      <c r="E38" s="170" t="s">
        <v>372</v>
      </c>
      <c r="F38" s="436">
        <v>15</v>
      </c>
      <c r="G38" s="163" t="s">
        <v>308</v>
      </c>
      <c r="H38" s="162">
        <v>50000</v>
      </c>
      <c r="I38" s="158">
        <f t="shared" si="0"/>
        <v>1500</v>
      </c>
      <c r="J38" s="162">
        <v>45200</v>
      </c>
      <c r="K38" s="158">
        <f t="shared" si="1"/>
        <v>3300</v>
      </c>
      <c r="L38" s="166"/>
    </row>
    <row r="39" spans="1:15" ht="36" customHeight="1">
      <c r="A39" s="655"/>
      <c r="B39" s="652"/>
      <c r="C39" s="655"/>
      <c r="D39" s="156">
        <v>35</v>
      </c>
      <c r="E39" s="170" t="s">
        <v>373</v>
      </c>
      <c r="F39" s="222"/>
      <c r="G39" s="167" t="s">
        <v>374</v>
      </c>
      <c r="H39" s="223">
        <v>105840</v>
      </c>
      <c r="I39" s="158">
        <v>0</v>
      </c>
      <c r="J39" s="223">
        <f>15120+22680+30240+15120+22680</f>
        <v>105840</v>
      </c>
      <c r="K39" s="158">
        <f t="shared" si="1"/>
        <v>0</v>
      </c>
      <c r="L39" s="166"/>
    </row>
    <row r="40" spans="1:15" ht="24.95" customHeight="1">
      <c r="A40" s="655"/>
      <c r="B40" s="652"/>
      <c r="C40" s="655"/>
      <c r="D40" s="225"/>
      <c r="E40" s="226" t="s">
        <v>1</v>
      </c>
      <c r="F40" s="177"/>
      <c r="G40" s="178"/>
      <c r="H40" s="179">
        <f>SUM(H5:H39)</f>
        <v>2269900</v>
      </c>
      <c r="I40" s="179">
        <f t="shared" ref="I40:K40" si="2">SUM(I5:I39)</f>
        <v>64321.8</v>
      </c>
      <c r="J40" s="179">
        <f t="shared" si="2"/>
        <v>2090728</v>
      </c>
      <c r="K40" s="179">
        <f t="shared" si="2"/>
        <v>114850.2</v>
      </c>
      <c r="L40" s="227"/>
    </row>
    <row r="41" spans="1:15" s="183" customFormat="1" ht="24.95" customHeight="1">
      <c r="A41" s="655"/>
      <c r="B41" s="652"/>
      <c r="C41" s="655"/>
      <c r="D41" s="39"/>
      <c r="E41" s="39" t="s">
        <v>311</v>
      </c>
      <c r="F41" s="181"/>
      <c r="G41" s="38"/>
      <c r="H41" s="182">
        <f>J40</f>
        <v>2090728</v>
      </c>
      <c r="I41" s="182"/>
      <c r="J41" s="182"/>
      <c r="K41" s="182"/>
      <c r="L41" s="39"/>
      <c r="O41" s="184"/>
    </row>
    <row r="42" spans="1:15" s="183" customFormat="1" ht="24.95" customHeight="1">
      <c r="A42" s="655"/>
      <c r="B42" s="652"/>
      <c r="C42" s="655"/>
      <c r="D42" s="39"/>
      <c r="E42" s="39" t="s">
        <v>312</v>
      </c>
      <c r="F42" s="181"/>
      <c r="G42" s="38"/>
      <c r="H42" s="182">
        <f>I40</f>
        <v>64321.8</v>
      </c>
      <c r="I42" s="182"/>
      <c r="J42" s="182"/>
      <c r="K42" s="182"/>
      <c r="L42" s="39"/>
      <c r="O42" s="184"/>
    </row>
    <row r="43" spans="1:15" s="183" customFormat="1" ht="36" customHeight="1">
      <c r="A43" s="655"/>
      <c r="B43" s="652"/>
      <c r="C43" s="655"/>
      <c r="D43" s="39"/>
      <c r="E43" s="449" t="s">
        <v>375</v>
      </c>
      <c r="F43" s="181"/>
      <c r="G43" s="38"/>
      <c r="H43" s="182">
        <f>K40-H44</f>
        <v>93095.2</v>
      </c>
      <c r="I43" s="182"/>
      <c r="J43" s="182"/>
      <c r="K43" s="182"/>
      <c r="L43" s="39"/>
      <c r="O43" s="184"/>
    </row>
    <row r="44" spans="1:15" s="183" customFormat="1" ht="24.95" customHeight="1">
      <c r="A44" s="655"/>
      <c r="B44" s="652"/>
      <c r="C44" s="655"/>
      <c r="D44" s="39"/>
      <c r="E44" s="39" t="s">
        <v>319</v>
      </c>
      <c r="F44" s="181"/>
      <c r="G44" s="38"/>
      <c r="H44" s="182">
        <v>21755</v>
      </c>
      <c r="I44" s="182"/>
      <c r="J44" s="182"/>
      <c r="K44" s="182"/>
      <c r="L44" s="39"/>
      <c r="O44" s="184"/>
    </row>
    <row r="45" spans="1:15" s="183" customFormat="1" ht="24.95" customHeight="1">
      <c r="A45" s="656"/>
      <c r="B45" s="653"/>
      <c r="C45" s="656"/>
      <c r="D45" s="39"/>
      <c r="E45" s="39" t="s">
        <v>1</v>
      </c>
      <c r="F45" s="181"/>
      <c r="G45" s="38"/>
      <c r="H45" s="182">
        <f>SUM(H41:H44)</f>
        <v>2269900</v>
      </c>
      <c r="I45" s="182"/>
      <c r="J45" s="182"/>
      <c r="K45" s="182"/>
      <c r="L45" s="39"/>
      <c r="O45" s="184"/>
    </row>
    <row r="46" spans="1:15" s="17" customFormat="1" ht="24.95" customHeight="1">
      <c r="E46" s="185"/>
      <c r="F46" s="186"/>
      <c r="G46" s="186"/>
      <c r="H46" s="186"/>
      <c r="I46" s="186"/>
      <c r="J46" s="186"/>
      <c r="K46" s="186"/>
      <c r="L46" s="155"/>
    </row>
    <row r="47" spans="1:15" s="17" customFormat="1" ht="24.95" customHeight="1">
      <c r="E47" s="187"/>
      <c r="F47" s="187"/>
      <c r="G47" s="187"/>
      <c r="H47" s="187"/>
      <c r="I47" s="187"/>
      <c r="J47" s="187"/>
      <c r="K47" s="187"/>
      <c r="L47" s="155"/>
    </row>
    <row r="48" spans="1:15" s="17" customFormat="1" ht="24.95" customHeight="1">
      <c r="E48" s="188"/>
      <c r="F48" s="7"/>
      <c r="G48" s="7"/>
      <c r="H48" s="7"/>
      <c r="I48" s="7"/>
      <c r="J48" s="7"/>
      <c r="K48" s="7"/>
      <c r="L48" s="155"/>
    </row>
  </sheetData>
  <mergeCells count="8">
    <mergeCell ref="D1:L1"/>
    <mergeCell ref="D2:L2"/>
    <mergeCell ref="G5:G7"/>
    <mergeCell ref="A3:D3"/>
    <mergeCell ref="E3:L3"/>
    <mergeCell ref="B5:B45"/>
    <mergeCell ref="A5:A45"/>
    <mergeCell ref="C5:C45"/>
  </mergeCells>
  <pageMargins left="0.24" right="0.16" top="0.41" bottom="0.39" header="0.3" footer="0.3"/>
  <pageSetup paperSize="9" scale="75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O84"/>
  <sheetViews>
    <sheetView workbookViewId="0">
      <selection activeCell="A3" sqref="A3:XFD3"/>
    </sheetView>
  </sheetViews>
  <sheetFormatPr defaultRowHeight="15"/>
  <cols>
    <col min="1" max="1" width="4.42578125" style="155" customWidth="1"/>
    <col min="2" max="2" width="17.42578125" style="155" customWidth="1"/>
    <col min="3" max="3" width="17.5703125" style="155" customWidth="1"/>
    <col min="4" max="4" width="5.85546875" style="155" customWidth="1"/>
    <col min="5" max="5" width="45.140625" style="155" customWidth="1"/>
    <col min="6" max="6" width="6.140625" style="155" customWidth="1"/>
    <col min="7" max="7" width="8" style="155" customWidth="1"/>
    <col min="8" max="8" width="19.85546875" style="155" customWidth="1"/>
    <col min="9" max="9" width="15.28515625" style="155" customWidth="1"/>
    <col min="10" max="10" width="19" style="155" customWidth="1"/>
    <col min="11" max="11" width="16" style="155" customWidth="1"/>
    <col min="12" max="12" width="7.85546875" style="155" customWidth="1"/>
    <col min="13" max="16384" width="9.140625" style="155"/>
  </cols>
  <sheetData>
    <row r="1" spans="1:12" ht="19.5">
      <c r="D1" s="565" t="s">
        <v>237</v>
      </c>
      <c r="E1" s="565"/>
      <c r="F1" s="565"/>
      <c r="G1" s="565"/>
      <c r="H1" s="565"/>
      <c r="I1" s="565"/>
      <c r="J1" s="565"/>
      <c r="K1" s="565"/>
      <c r="L1" s="565"/>
    </row>
    <row r="2" spans="1:12" ht="19.5">
      <c r="D2" s="567" t="s">
        <v>792</v>
      </c>
      <c r="E2" s="567"/>
      <c r="F2" s="567"/>
      <c r="G2" s="567"/>
      <c r="H2" s="567"/>
      <c r="I2" s="567"/>
      <c r="J2" s="567"/>
      <c r="K2" s="567"/>
      <c r="L2" s="567"/>
    </row>
    <row r="3" spans="1:12" s="1" customFormat="1" ht="24.95" customHeight="1">
      <c r="A3" s="649" t="s">
        <v>8</v>
      </c>
      <c r="B3" s="649"/>
      <c r="C3" s="649"/>
      <c r="D3" s="649"/>
      <c r="E3" s="650" t="s">
        <v>30</v>
      </c>
      <c r="F3" s="650"/>
      <c r="G3" s="650"/>
      <c r="H3" s="650"/>
      <c r="I3" s="650"/>
      <c r="J3" s="650"/>
      <c r="K3" s="650"/>
      <c r="L3" s="650"/>
    </row>
    <row r="4" spans="1:12" ht="18">
      <c r="A4" s="18" t="s">
        <v>0</v>
      </c>
      <c r="B4" s="18" t="s">
        <v>9</v>
      </c>
      <c r="C4" s="18" t="s">
        <v>144</v>
      </c>
      <c r="D4" s="47" t="s">
        <v>238</v>
      </c>
      <c r="E4" s="47" t="s">
        <v>239</v>
      </c>
      <c r="F4" s="47" t="s">
        <v>240</v>
      </c>
      <c r="G4" s="47" t="s">
        <v>241</v>
      </c>
      <c r="H4" s="47" t="s">
        <v>242</v>
      </c>
      <c r="I4" s="47" t="s">
        <v>318</v>
      </c>
      <c r="J4" s="46" t="s">
        <v>243</v>
      </c>
      <c r="K4" s="46" t="s">
        <v>3</v>
      </c>
      <c r="L4" s="47" t="s">
        <v>31</v>
      </c>
    </row>
    <row r="5" spans="1:12" ht="18">
      <c r="A5" s="654">
        <v>1</v>
      </c>
      <c r="B5" s="651" t="s">
        <v>839</v>
      </c>
      <c r="C5" s="544">
        <f>H50</f>
        <v>2269900</v>
      </c>
      <c r="D5" s="156">
        <v>1</v>
      </c>
      <c r="E5" s="157" t="s">
        <v>244</v>
      </c>
      <c r="F5" s="156">
        <v>1</v>
      </c>
      <c r="G5" s="157" t="s">
        <v>245</v>
      </c>
      <c r="H5" s="158">
        <v>25000</v>
      </c>
      <c r="I5" s="158">
        <f>H5*3%</f>
        <v>750</v>
      </c>
      <c r="J5" s="158">
        <f>H5-I5</f>
        <v>24250</v>
      </c>
      <c r="K5" s="158">
        <f>H5-I5-J5</f>
        <v>0</v>
      </c>
      <c r="L5" s="157"/>
    </row>
    <row r="6" spans="1:12" ht="18">
      <c r="A6" s="655"/>
      <c r="B6" s="652"/>
      <c r="C6" s="655"/>
      <c r="D6" s="156">
        <v>2</v>
      </c>
      <c r="E6" s="157" t="s">
        <v>246</v>
      </c>
      <c r="F6" s="156">
        <v>1</v>
      </c>
      <c r="G6" s="157" t="s">
        <v>247</v>
      </c>
      <c r="H6" s="158">
        <v>55000</v>
      </c>
      <c r="I6" s="158">
        <f t="shared" ref="I6:I43" si="0">H6*3%</f>
        <v>1650</v>
      </c>
      <c r="J6" s="158">
        <v>53350</v>
      </c>
      <c r="K6" s="158">
        <f t="shared" ref="K6:K45" si="1">H6-I6-J6</f>
        <v>0</v>
      </c>
      <c r="L6" s="157"/>
    </row>
    <row r="7" spans="1:12" ht="18">
      <c r="A7" s="655"/>
      <c r="B7" s="652"/>
      <c r="C7" s="655"/>
      <c r="D7" s="156">
        <v>3</v>
      </c>
      <c r="E7" s="159" t="s">
        <v>248</v>
      </c>
      <c r="F7" s="160">
        <v>1</v>
      </c>
      <c r="G7" s="159" t="s">
        <v>249</v>
      </c>
      <c r="H7" s="161">
        <v>100000</v>
      </c>
      <c r="I7" s="158">
        <f t="shared" si="0"/>
        <v>3000</v>
      </c>
      <c r="J7" s="161">
        <v>97000</v>
      </c>
      <c r="K7" s="158">
        <f t="shared" si="1"/>
        <v>0</v>
      </c>
      <c r="L7" s="157"/>
    </row>
    <row r="8" spans="1:12" ht="18">
      <c r="A8" s="655"/>
      <c r="B8" s="652"/>
      <c r="C8" s="655"/>
      <c r="D8" s="156">
        <v>4</v>
      </c>
      <c r="E8" s="157" t="s">
        <v>250</v>
      </c>
      <c r="F8" s="156">
        <v>1</v>
      </c>
      <c r="G8" s="157" t="s">
        <v>251</v>
      </c>
      <c r="H8" s="158">
        <v>50000</v>
      </c>
      <c r="I8" s="158">
        <f t="shared" si="0"/>
        <v>1500</v>
      </c>
      <c r="J8" s="158">
        <v>48500</v>
      </c>
      <c r="K8" s="158">
        <f t="shared" si="1"/>
        <v>0</v>
      </c>
      <c r="L8" s="157"/>
    </row>
    <row r="9" spans="1:12" ht="18">
      <c r="A9" s="655"/>
      <c r="B9" s="652"/>
      <c r="C9" s="655"/>
      <c r="D9" s="156">
        <v>5</v>
      </c>
      <c r="E9" s="157" t="s">
        <v>252</v>
      </c>
      <c r="F9" s="156">
        <v>2</v>
      </c>
      <c r="G9" s="157" t="s">
        <v>77</v>
      </c>
      <c r="H9" s="158">
        <v>20000</v>
      </c>
      <c r="I9" s="158">
        <v>0</v>
      </c>
      <c r="J9" s="158">
        <v>20000</v>
      </c>
      <c r="K9" s="158">
        <f t="shared" si="1"/>
        <v>0</v>
      </c>
      <c r="L9" s="157"/>
    </row>
    <row r="10" spans="1:12" ht="18">
      <c r="A10" s="655"/>
      <c r="B10" s="652"/>
      <c r="C10" s="655"/>
      <c r="D10" s="156">
        <v>6</v>
      </c>
      <c r="E10" s="157" t="s">
        <v>253</v>
      </c>
      <c r="F10" s="156">
        <v>2</v>
      </c>
      <c r="G10" s="157" t="s">
        <v>77</v>
      </c>
      <c r="H10" s="162">
        <v>100000</v>
      </c>
      <c r="I10" s="158">
        <f t="shared" si="0"/>
        <v>3000</v>
      </c>
      <c r="J10" s="162">
        <v>97000</v>
      </c>
      <c r="K10" s="158">
        <f t="shared" si="1"/>
        <v>0</v>
      </c>
      <c r="L10" s="157"/>
    </row>
    <row r="11" spans="1:12" ht="18">
      <c r="A11" s="655"/>
      <c r="B11" s="652"/>
      <c r="C11" s="655"/>
      <c r="D11" s="156">
        <v>7</v>
      </c>
      <c r="E11" s="163" t="s">
        <v>254</v>
      </c>
      <c r="F11" s="156">
        <v>3</v>
      </c>
      <c r="G11" s="157" t="s">
        <v>255</v>
      </c>
      <c r="H11" s="162">
        <v>100000</v>
      </c>
      <c r="I11" s="158">
        <f t="shared" si="0"/>
        <v>3000</v>
      </c>
      <c r="J11" s="162">
        <v>97000</v>
      </c>
      <c r="K11" s="158">
        <f t="shared" si="1"/>
        <v>0</v>
      </c>
      <c r="L11" s="157"/>
    </row>
    <row r="12" spans="1:12" ht="18">
      <c r="A12" s="655"/>
      <c r="B12" s="652"/>
      <c r="C12" s="655"/>
      <c r="D12" s="156">
        <v>8</v>
      </c>
      <c r="E12" s="159" t="s">
        <v>256</v>
      </c>
      <c r="F12" s="160">
        <v>3</v>
      </c>
      <c r="G12" s="159" t="s">
        <v>77</v>
      </c>
      <c r="H12" s="161">
        <v>25000</v>
      </c>
      <c r="I12" s="158">
        <f t="shared" si="0"/>
        <v>750</v>
      </c>
      <c r="J12" s="161">
        <v>24250</v>
      </c>
      <c r="K12" s="158">
        <f t="shared" si="1"/>
        <v>0</v>
      </c>
      <c r="L12" s="164"/>
    </row>
    <row r="13" spans="1:12" ht="18">
      <c r="A13" s="655"/>
      <c r="B13" s="652"/>
      <c r="C13" s="655"/>
      <c r="D13" s="156">
        <v>9</v>
      </c>
      <c r="E13" s="159" t="s">
        <v>257</v>
      </c>
      <c r="F13" s="160">
        <v>3</v>
      </c>
      <c r="G13" s="159" t="s">
        <v>77</v>
      </c>
      <c r="H13" s="161">
        <v>25000</v>
      </c>
      <c r="I13" s="158">
        <f t="shared" si="0"/>
        <v>750</v>
      </c>
      <c r="J13" s="161">
        <v>24250</v>
      </c>
      <c r="K13" s="158">
        <f t="shared" si="1"/>
        <v>0</v>
      </c>
      <c r="L13" s="164"/>
    </row>
    <row r="14" spans="1:12" ht="18">
      <c r="A14" s="655"/>
      <c r="B14" s="652"/>
      <c r="C14" s="655"/>
      <c r="D14" s="156">
        <v>10</v>
      </c>
      <c r="E14" s="159" t="s">
        <v>258</v>
      </c>
      <c r="F14" s="160">
        <v>3</v>
      </c>
      <c r="G14" s="159" t="s">
        <v>77</v>
      </c>
      <c r="H14" s="161">
        <v>25000</v>
      </c>
      <c r="I14" s="158">
        <v>0</v>
      </c>
      <c r="J14" s="161">
        <v>25000</v>
      </c>
      <c r="K14" s="158">
        <f t="shared" si="1"/>
        <v>0</v>
      </c>
      <c r="L14" s="164"/>
    </row>
    <row r="15" spans="1:12" ht="36">
      <c r="A15" s="655"/>
      <c r="B15" s="652"/>
      <c r="C15" s="655"/>
      <c r="D15" s="156">
        <v>11</v>
      </c>
      <c r="E15" s="165" t="s">
        <v>259</v>
      </c>
      <c r="F15" s="160">
        <v>4</v>
      </c>
      <c r="G15" s="165" t="s">
        <v>260</v>
      </c>
      <c r="H15" s="161">
        <v>100000</v>
      </c>
      <c r="I15" s="158">
        <f t="shared" si="0"/>
        <v>3000</v>
      </c>
      <c r="J15" s="161">
        <v>97000</v>
      </c>
      <c r="K15" s="158">
        <f t="shared" si="1"/>
        <v>0</v>
      </c>
      <c r="L15" s="166"/>
    </row>
    <row r="16" spans="1:12" ht="36">
      <c r="A16" s="655"/>
      <c r="B16" s="652"/>
      <c r="C16" s="655"/>
      <c r="D16" s="156">
        <v>12</v>
      </c>
      <c r="E16" s="165" t="s">
        <v>259</v>
      </c>
      <c r="F16" s="160">
        <v>5</v>
      </c>
      <c r="G16" s="165" t="s">
        <v>260</v>
      </c>
      <c r="H16" s="161">
        <v>100000</v>
      </c>
      <c r="I16" s="158">
        <f t="shared" si="0"/>
        <v>3000</v>
      </c>
      <c r="J16" s="161">
        <v>97000</v>
      </c>
      <c r="K16" s="158">
        <f t="shared" si="1"/>
        <v>0</v>
      </c>
      <c r="L16" s="166"/>
    </row>
    <row r="17" spans="1:12" ht="36">
      <c r="A17" s="655"/>
      <c r="B17" s="652"/>
      <c r="C17" s="655"/>
      <c r="D17" s="156">
        <v>13</v>
      </c>
      <c r="E17" s="165" t="s">
        <v>259</v>
      </c>
      <c r="F17" s="160">
        <v>6</v>
      </c>
      <c r="G17" s="167" t="s">
        <v>261</v>
      </c>
      <c r="H17" s="168">
        <v>50000</v>
      </c>
      <c r="I17" s="158">
        <v>1712</v>
      </c>
      <c r="J17" s="168">
        <v>48288</v>
      </c>
      <c r="K17" s="158">
        <f t="shared" si="1"/>
        <v>0</v>
      </c>
      <c r="L17" s="166"/>
    </row>
    <row r="18" spans="1:12" ht="17.25">
      <c r="A18" s="655"/>
      <c r="B18" s="652"/>
      <c r="C18" s="655"/>
      <c r="D18" s="156">
        <v>14</v>
      </c>
      <c r="E18" s="169" t="s">
        <v>262</v>
      </c>
      <c r="F18" s="156">
        <v>6</v>
      </c>
      <c r="G18" s="163" t="s">
        <v>263</v>
      </c>
      <c r="H18" s="158">
        <v>50000</v>
      </c>
      <c r="I18" s="158">
        <f t="shared" si="0"/>
        <v>1500</v>
      </c>
      <c r="J18" s="158">
        <v>48500</v>
      </c>
      <c r="K18" s="158">
        <f t="shared" si="1"/>
        <v>0</v>
      </c>
      <c r="L18" s="166"/>
    </row>
    <row r="19" spans="1:12" ht="34.5">
      <c r="A19" s="655"/>
      <c r="B19" s="652"/>
      <c r="C19" s="655"/>
      <c r="D19" s="156">
        <v>15</v>
      </c>
      <c r="E19" s="169" t="s">
        <v>264</v>
      </c>
      <c r="F19" s="156">
        <v>7</v>
      </c>
      <c r="G19" s="163" t="s">
        <v>261</v>
      </c>
      <c r="H19" s="158">
        <v>100000</v>
      </c>
      <c r="I19" s="158">
        <f t="shared" si="0"/>
        <v>3000</v>
      </c>
      <c r="J19" s="158">
        <v>97000</v>
      </c>
      <c r="K19" s="158">
        <f t="shared" si="1"/>
        <v>0</v>
      </c>
      <c r="L19" s="166"/>
    </row>
    <row r="20" spans="1:12" s="171" customFormat="1" ht="17.25">
      <c r="A20" s="655"/>
      <c r="B20" s="652"/>
      <c r="C20" s="655"/>
      <c r="D20" s="156">
        <v>16</v>
      </c>
      <c r="E20" s="170" t="s">
        <v>265</v>
      </c>
      <c r="F20" s="160">
        <v>8</v>
      </c>
      <c r="G20" s="167" t="s">
        <v>266</v>
      </c>
      <c r="H20" s="161">
        <v>200000</v>
      </c>
      <c r="I20" s="158">
        <f t="shared" si="0"/>
        <v>6000</v>
      </c>
      <c r="J20" s="161">
        <v>194000</v>
      </c>
      <c r="K20" s="158">
        <f t="shared" si="1"/>
        <v>0</v>
      </c>
      <c r="L20" s="167"/>
    </row>
    <row r="21" spans="1:12" s="171" customFormat="1" ht="17.25">
      <c r="A21" s="655"/>
      <c r="B21" s="652"/>
      <c r="C21" s="655"/>
      <c r="D21" s="156">
        <v>17</v>
      </c>
      <c r="E21" s="163" t="s">
        <v>267</v>
      </c>
      <c r="F21" s="156">
        <v>9</v>
      </c>
      <c r="G21" s="163" t="s">
        <v>268</v>
      </c>
      <c r="H21" s="158">
        <v>100000</v>
      </c>
      <c r="I21" s="158">
        <f t="shared" si="0"/>
        <v>3000</v>
      </c>
      <c r="J21" s="158">
        <v>97000</v>
      </c>
      <c r="K21" s="158">
        <f t="shared" si="1"/>
        <v>0</v>
      </c>
      <c r="L21" s="167"/>
    </row>
    <row r="22" spans="1:12" ht="17.25">
      <c r="A22" s="655"/>
      <c r="B22" s="652"/>
      <c r="C22" s="655"/>
      <c r="D22" s="156">
        <v>18</v>
      </c>
      <c r="E22" s="169" t="s">
        <v>269</v>
      </c>
      <c r="F22" s="156">
        <v>9</v>
      </c>
      <c r="G22" s="163" t="s">
        <v>270</v>
      </c>
      <c r="H22" s="158">
        <v>100000</v>
      </c>
      <c r="I22" s="158">
        <f t="shared" si="0"/>
        <v>3000</v>
      </c>
      <c r="J22" s="158">
        <v>97000</v>
      </c>
      <c r="K22" s="158">
        <f t="shared" si="1"/>
        <v>0</v>
      </c>
      <c r="L22" s="166"/>
    </row>
    <row r="23" spans="1:12" ht="34.5">
      <c r="A23" s="655"/>
      <c r="B23" s="652"/>
      <c r="C23" s="655"/>
      <c r="D23" s="156">
        <v>19</v>
      </c>
      <c r="E23" s="169" t="s">
        <v>271</v>
      </c>
      <c r="F23" s="156">
        <v>10</v>
      </c>
      <c r="G23" s="163" t="s">
        <v>272</v>
      </c>
      <c r="H23" s="158">
        <v>90000</v>
      </c>
      <c r="I23" s="158">
        <f t="shared" si="0"/>
        <v>2700</v>
      </c>
      <c r="J23" s="158">
        <v>87300</v>
      </c>
      <c r="K23" s="158">
        <f t="shared" si="1"/>
        <v>0</v>
      </c>
      <c r="L23" s="166"/>
    </row>
    <row r="24" spans="1:12" ht="17.25">
      <c r="A24" s="655"/>
      <c r="B24" s="652"/>
      <c r="C24" s="655"/>
      <c r="D24" s="156">
        <v>20</v>
      </c>
      <c r="E24" s="169" t="s">
        <v>273</v>
      </c>
      <c r="F24" s="156">
        <v>10</v>
      </c>
      <c r="G24" s="163" t="s">
        <v>272</v>
      </c>
      <c r="H24" s="158">
        <v>40000</v>
      </c>
      <c r="I24" s="158">
        <f t="shared" si="0"/>
        <v>1200</v>
      </c>
      <c r="J24" s="158">
        <v>38800</v>
      </c>
      <c r="K24" s="158">
        <f t="shared" si="1"/>
        <v>0</v>
      </c>
      <c r="L24" s="166"/>
    </row>
    <row r="25" spans="1:12" ht="34.5">
      <c r="A25" s="655"/>
      <c r="B25" s="652"/>
      <c r="C25" s="655"/>
      <c r="D25" s="156">
        <v>21</v>
      </c>
      <c r="E25" s="169" t="s">
        <v>274</v>
      </c>
      <c r="F25" s="156">
        <v>11</v>
      </c>
      <c r="G25" s="163" t="s">
        <v>260</v>
      </c>
      <c r="H25" s="158">
        <v>50000</v>
      </c>
      <c r="I25" s="158">
        <f t="shared" si="0"/>
        <v>1500</v>
      </c>
      <c r="J25" s="158">
        <v>48500</v>
      </c>
      <c r="K25" s="158">
        <f t="shared" si="1"/>
        <v>0</v>
      </c>
      <c r="L25" s="166"/>
    </row>
    <row r="26" spans="1:12" s="171" customFormat="1" ht="17.25">
      <c r="A26" s="655"/>
      <c r="B26" s="652"/>
      <c r="C26" s="655"/>
      <c r="D26" s="156">
        <v>22</v>
      </c>
      <c r="E26" s="167" t="s">
        <v>275</v>
      </c>
      <c r="F26" s="160">
        <v>11</v>
      </c>
      <c r="G26" s="167" t="s">
        <v>276</v>
      </c>
      <c r="H26" s="161">
        <v>0</v>
      </c>
      <c r="I26" s="158">
        <f t="shared" si="0"/>
        <v>0</v>
      </c>
      <c r="J26" s="161"/>
      <c r="K26" s="158">
        <f t="shared" si="1"/>
        <v>0</v>
      </c>
      <c r="L26" s="172"/>
    </row>
    <row r="27" spans="1:12" s="171" customFormat="1" ht="34.5">
      <c r="A27" s="655"/>
      <c r="B27" s="652"/>
      <c r="C27" s="655"/>
      <c r="D27" s="156">
        <v>23</v>
      </c>
      <c r="E27" s="170" t="s">
        <v>277</v>
      </c>
      <c r="F27" s="160">
        <v>11</v>
      </c>
      <c r="G27" s="167" t="s">
        <v>278</v>
      </c>
      <c r="H27" s="161">
        <v>79000</v>
      </c>
      <c r="I27" s="158">
        <f t="shared" si="0"/>
        <v>2370</v>
      </c>
      <c r="J27" s="161">
        <v>76630</v>
      </c>
      <c r="K27" s="158">
        <f t="shared" si="1"/>
        <v>0</v>
      </c>
      <c r="L27" s="172"/>
    </row>
    <row r="28" spans="1:12" s="171" customFormat="1" ht="17.25">
      <c r="A28" s="655"/>
      <c r="B28" s="652"/>
      <c r="C28" s="655"/>
      <c r="D28" s="156">
        <v>24</v>
      </c>
      <c r="E28" s="170" t="s">
        <v>279</v>
      </c>
      <c r="F28" s="160">
        <v>12</v>
      </c>
      <c r="G28" s="167" t="s">
        <v>280</v>
      </c>
      <c r="H28" s="161">
        <v>100000</v>
      </c>
      <c r="I28" s="158">
        <f t="shared" si="0"/>
        <v>3000</v>
      </c>
      <c r="J28" s="161">
        <v>97000</v>
      </c>
      <c r="K28" s="158">
        <f t="shared" si="1"/>
        <v>0</v>
      </c>
      <c r="L28" s="172"/>
    </row>
    <row r="29" spans="1:12" ht="17.25">
      <c r="A29" s="655"/>
      <c r="B29" s="652"/>
      <c r="C29" s="655"/>
      <c r="D29" s="156">
        <v>25</v>
      </c>
      <c r="E29" s="163" t="s">
        <v>281</v>
      </c>
      <c r="F29" s="156">
        <v>12</v>
      </c>
      <c r="G29" s="163" t="s">
        <v>282</v>
      </c>
      <c r="H29" s="158">
        <v>20000</v>
      </c>
      <c r="I29" s="158">
        <v>0</v>
      </c>
      <c r="J29" s="158">
        <v>20000</v>
      </c>
      <c r="K29" s="158">
        <f t="shared" si="1"/>
        <v>0</v>
      </c>
      <c r="L29" s="166"/>
    </row>
    <row r="30" spans="1:12" ht="34.5">
      <c r="A30" s="655"/>
      <c r="B30" s="652"/>
      <c r="C30" s="655"/>
      <c r="D30" s="156">
        <v>26</v>
      </c>
      <c r="E30" s="169" t="s">
        <v>283</v>
      </c>
      <c r="F30" s="156">
        <v>12</v>
      </c>
      <c r="G30" s="163" t="s">
        <v>284</v>
      </c>
      <c r="H30" s="158">
        <v>10000</v>
      </c>
      <c r="I30" s="158">
        <f t="shared" si="0"/>
        <v>300</v>
      </c>
      <c r="J30" s="158">
        <v>9700</v>
      </c>
      <c r="K30" s="158">
        <f t="shared" si="1"/>
        <v>0</v>
      </c>
      <c r="L30" s="166"/>
    </row>
    <row r="31" spans="1:12" s="171" customFormat="1" ht="34.5">
      <c r="A31" s="655"/>
      <c r="B31" s="652"/>
      <c r="C31" s="655"/>
      <c r="D31" s="156">
        <v>27</v>
      </c>
      <c r="E31" s="170" t="s">
        <v>285</v>
      </c>
      <c r="F31" s="160">
        <v>13</v>
      </c>
      <c r="G31" s="167" t="s">
        <v>82</v>
      </c>
      <c r="H31" s="161">
        <v>50000</v>
      </c>
      <c r="I31" s="158">
        <f t="shared" si="0"/>
        <v>1500</v>
      </c>
      <c r="J31" s="161">
        <v>48500</v>
      </c>
      <c r="K31" s="158">
        <f t="shared" si="1"/>
        <v>0</v>
      </c>
      <c r="L31" s="172"/>
    </row>
    <row r="32" spans="1:12" ht="17.25">
      <c r="A32" s="655"/>
      <c r="B32" s="652"/>
      <c r="C32" s="655"/>
      <c r="D32" s="156">
        <v>28</v>
      </c>
      <c r="E32" s="163" t="s">
        <v>286</v>
      </c>
      <c r="F32" s="156">
        <v>13</v>
      </c>
      <c r="G32" s="163" t="s">
        <v>287</v>
      </c>
      <c r="H32" s="158">
        <v>20000</v>
      </c>
      <c r="I32" s="158">
        <f t="shared" si="0"/>
        <v>600</v>
      </c>
      <c r="J32" s="158">
        <v>19400</v>
      </c>
      <c r="K32" s="158">
        <f t="shared" si="1"/>
        <v>0</v>
      </c>
      <c r="L32" s="166"/>
    </row>
    <row r="33" spans="1:15" ht="34.5">
      <c r="A33" s="655"/>
      <c r="B33" s="652"/>
      <c r="C33" s="655"/>
      <c r="D33" s="156">
        <v>29</v>
      </c>
      <c r="E33" s="169" t="s">
        <v>288</v>
      </c>
      <c r="F33" s="156">
        <v>13</v>
      </c>
      <c r="G33" s="163" t="s">
        <v>289</v>
      </c>
      <c r="H33" s="158">
        <v>20000</v>
      </c>
      <c r="I33" s="158">
        <f t="shared" si="0"/>
        <v>600</v>
      </c>
      <c r="J33" s="158">
        <v>19400</v>
      </c>
      <c r="K33" s="158">
        <f t="shared" si="1"/>
        <v>0</v>
      </c>
      <c r="L33" s="166"/>
    </row>
    <row r="34" spans="1:15" ht="24.95" customHeight="1">
      <c r="A34" s="655"/>
      <c r="B34" s="652"/>
      <c r="C34" s="655"/>
      <c r="D34" s="156">
        <v>30</v>
      </c>
      <c r="E34" s="169" t="s">
        <v>290</v>
      </c>
      <c r="F34" s="156">
        <v>13</v>
      </c>
      <c r="G34" s="163" t="s">
        <v>291</v>
      </c>
      <c r="H34" s="158">
        <v>20000</v>
      </c>
      <c r="I34" s="158">
        <f t="shared" si="0"/>
        <v>600</v>
      </c>
      <c r="J34" s="158">
        <v>19400</v>
      </c>
      <c r="K34" s="158">
        <f t="shared" si="1"/>
        <v>0</v>
      </c>
      <c r="L34" s="166"/>
    </row>
    <row r="35" spans="1:15" ht="24.95" customHeight="1">
      <c r="A35" s="655"/>
      <c r="B35" s="652"/>
      <c r="C35" s="655"/>
      <c r="D35" s="156">
        <v>31</v>
      </c>
      <c r="E35" s="169" t="s">
        <v>292</v>
      </c>
      <c r="F35" s="156">
        <v>13</v>
      </c>
      <c r="G35" s="163" t="s">
        <v>291</v>
      </c>
      <c r="H35" s="158">
        <v>20000</v>
      </c>
      <c r="I35" s="158">
        <f t="shared" si="0"/>
        <v>600</v>
      </c>
      <c r="J35" s="158">
        <v>19400</v>
      </c>
      <c r="K35" s="158">
        <f t="shared" si="1"/>
        <v>0</v>
      </c>
      <c r="L35" s="166"/>
    </row>
    <row r="36" spans="1:15" ht="24.95" customHeight="1">
      <c r="A36" s="655"/>
      <c r="B36" s="652"/>
      <c r="C36" s="655"/>
      <c r="D36" s="156">
        <v>32</v>
      </c>
      <c r="E36" s="169" t="s">
        <v>293</v>
      </c>
      <c r="F36" s="156">
        <v>14</v>
      </c>
      <c r="G36" s="163" t="s">
        <v>294</v>
      </c>
      <c r="H36" s="158">
        <v>70000</v>
      </c>
      <c r="I36" s="158">
        <f t="shared" si="0"/>
        <v>2100</v>
      </c>
      <c r="J36" s="158">
        <v>67900</v>
      </c>
      <c r="K36" s="158">
        <f t="shared" si="1"/>
        <v>0</v>
      </c>
      <c r="L36" s="166"/>
    </row>
    <row r="37" spans="1:15" ht="24.95" customHeight="1">
      <c r="A37" s="655"/>
      <c r="B37" s="652"/>
      <c r="C37" s="655"/>
      <c r="D37" s="156">
        <v>33</v>
      </c>
      <c r="E37" s="169" t="s">
        <v>295</v>
      </c>
      <c r="F37" s="156">
        <v>14</v>
      </c>
      <c r="G37" s="163" t="s">
        <v>296</v>
      </c>
      <c r="H37" s="158">
        <v>20000</v>
      </c>
      <c r="I37" s="158">
        <f t="shared" si="0"/>
        <v>600</v>
      </c>
      <c r="J37" s="158">
        <v>19400</v>
      </c>
      <c r="K37" s="158">
        <f t="shared" si="1"/>
        <v>0</v>
      </c>
      <c r="L37" s="166"/>
    </row>
    <row r="38" spans="1:15" ht="24.95" customHeight="1">
      <c r="A38" s="655"/>
      <c r="B38" s="652"/>
      <c r="C38" s="655"/>
      <c r="D38" s="156">
        <v>34</v>
      </c>
      <c r="E38" s="169" t="s">
        <v>297</v>
      </c>
      <c r="F38" s="156">
        <v>14</v>
      </c>
      <c r="G38" s="163" t="s">
        <v>298</v>
      </c>
      <c r="H38" s="158">
        <v>20000</v>
      </c>
      <c r="I38" s="158">
        <f t="shared" si="0"/>
        <v>600</v>
      </c>
      <c r="J38" s="158">
        <v>19400</v>
      </c>
      <c r="K38" s="158">
        <f t="shared" si="1"/>
        <v>0</v>
      </c>
      <c r="L38" s="166"/>
    </row>
    <row r="39" spans="1:15" ht="24.95" customHeight="1">
      <c r="A39" s="655"/>
      <c r="B39" s="652"/>
      <c r="C39" s="655"/>
      <c r="D39" s="156">
        <v>35</v>
      </c>
      <c r="E39" s="169" t="s">
        <v>299</v>
      </c>
      <c r="F39" s="156">
        <v>14</v>
      </c>
      <c r="G39" s="163" t="s">
        <v>300</v>
      </c>
      <c r="H39" s="158">
        <v>20000</v>
      </c>
      <c r="I39" s="158">
        <f t="shared" si="0"/>
        <v>600</v>
      </c>
      <c r="J39" s="158">
        <v>19400</v>
      </c>
      <c r="K39" s="158">
        <f t="shared" si="1"/>
        <v>0</v>
      </c>
      <c r="L39" s="166"/>
    </row>
    <row r="40" spans="1:15" ht="24.95" customHeight="1">
      <c r="A40" s="655"/>
      <c r="B40" s="652"/>
      <c r="C40" s="655"/>
      <c r="D40" s="156">
        <v>36</v>
      </c>
      <c r="E40" s="169" t="s">
        <v>301</v>
      </c>
      <c r="F40" s="156">
        <v>15</v>
      </c>
      <c r="G40" s="163" t="s">
        <v>302</v>
      </c>
      <c r="H40" s="158">
        <v>45000</v>
      </c>
      <c r="I40" s="158">
        <f t="shared" si="0"/>
        <v>1350</v>
      </c>
      <c r="J40" s="158">
        <v>43650</v>
      </c>
      <c r="K40" s="158">
        <f t="shared" si="1"/>
        <v>0</v>
      </c>
      <c r="L40" s="166"/>
    </row>
    <row r="41" spans="1:15" ht="28.5" customHeight="1">
      <c r="A41" s="655"/>
      <c r="B41" s="652"/>
      <c r="C41" s="655"/>
      <c r="D41" s="156">
        <v>37</v>
      </c>
      <c r="E41" s="169" t="s">
        <v>303</v>
      </c>
      <c r="F41" s="156">
        <v>15</v>
      </c>
      <c r="G41" s="163" t="s">
        <v>304</v>
      </c>
      <c r="H41" s="158">
        <v>20000</v>
      </c>
      <c r="I41" s="158">
        <f t="shared" si="0"/>
        <v>600</v>
      </c>
      <c r="J41" s="158">
        <v>19400</v>
      </c>
      <c r="K41" s="158">
        <f t="shared" si="1"/>
        <v>0</v>
      </c>
      <c r="L41" s="166"/>
    </row>
    <row r="42" spans="1:15" ht="29.25" customHeight="1">
      <c r="A42" s="655"/>
      <c r="B42" s="652"/>
      <c r="C42" s="655"/>
      <c r="D42" s="156">
        <v>38</v>
      </c>
      <c r="E42" s="169" t="s">
        <v>305</v>
      </c>
      <c r="F42" s="156">
        <v>15</v>
      </c>
      <c r="G42" s="163" t="s">
        <v>306</v>
      </c>
      <c r="H42" s="158">
        <v>20000</v>
      </c>
      <c r="I42" s="158">
        <f t="shared" si="0"/>
        <v>600</v>
      </c>
      <c r="J42" s="158">
        <v>19400</v>
      </c>
      <c r="K42" s="158">
        <f t="shared" si="1"/>
        <v>0</v>
      </c>
      <c r="L42" s="166"/>
    </row>
    <row r="43" spans="1:15" ht="24.95" customHeight="1">
      <c r="A43" s="655"/>
      <c r="B43" s="652"/>
      <c r="C43" s="655"/>
      <c r="D43" s="156">
        <v>39</v>
      </c>
      <c r="E43" s="169" t="s">
        <v>307</v>
      </c>
      <c r="F43" s="156">
        <v>15</v>
      </c>
      <c r="G43" s="163" t="s">
        <v>308</v>
      </c>
      <c r="H43" s="158">
        <v>20000</v>
      </c>
      <c r="I43" s="158">
        <f t="shared" si="0"/>
        <v>600</v>
      </c>
      <c r="J43" s="158">
        <v>19400</v>
      </c>
      <c r="K43" s="158">
        <f t="shared" si="1"/>
        <v>0</v>
      </c>
      <c r="L43" s="173"/>
    </row>
    <row r="44" spans="1:15" ht="34.5" customHeight="1">
      <c r="A44" s="655"/>
      <c r="B44" s="652"/>
      <c r="C44" s="655"/>
      <c r="D44" s="156">
        <v>40</v>
      </c>
      <c r="E44" s="169" t="s">
        <v>309</v>
      </c>
      <c r="F44" s="169" t="s">
        <v>245</v>
      </c>
      <c r="G44" s="174"/>
      <c r="H44" s="158">
        <v>120960</v>
      </c>
      <c r="I44" s="158">
        <v>0</v>
      </c>
      <c r="J44" s="158">
        <f>22680+15120+15120+15120+15120+30240+7560</f>
        <v>120960</v>
      </c>
      <c r="K44" s="158">
        <f t="shared" si="1"/>
        <v>0</v>
      </c>
      <c r="L44" s="173"/>
    </row>
    <row r="45" spans="1:15" ht="24.95" customHeight="1">
      <c r="A45" s="656"/>
      <c r="B45" s="653"/>
      <c r="C45" s="656"/>
      <c r="D45" s="156">
        <v>41</v>
      </c>
      <c r="E45" s="175" t="s">
        <v>310</v>
      </c>
      <c r="F45" s="156"/>
      <c r="G45" s="157"/>
      <c r="H45" s="158">
        <v>69940</v>
      </c>
      <c r="I45" s="158">
        <v>0</v>
      </c>
      <c r="J45" s="158">
        <f>15120+52721.8+2098.2-12475</f>
        <v>57465</v>
      </c>
      <c r="K45" s="158">
        <f t="shared" si="1"/>
        <v>12475</v>
      </c>
      <c r="L45" s="166"/>
    </row>
    <row r="46" spans="1:15" ht="24.95" customHeight="1">
      <c r="D46" s="176"/>
      <c r="E46" s="176" t="s">
        <v>1</v>
      </c>
      <c r="F46" s="177"/>
      <c r="G46" s="178"/>
      <c r="H46" s="179">
        <f>SUM(H5:H45)</f>
        <v>2269900</v>
      </c>
      <c r="I46" s="179">
        <f>SUM(I5:I45)</f>
        <v>60632</v>
      </c>
      <c r="J46" s="179">
        <f>SUM(J5:J45)</f>
        <v>2196793</v>
      </c>
      <c r="K46" s="179">
        <f>SUM(K5:K45)</f>
        <v>12475</v>
      </c>
      <c r="L46" s="176"/>
      <c r="O46" s="180"/>
    </row>
    <row r="47" spans="1:15" s="183" customFormat="1" ht="24.95" customHeight="1">
      <c r="D47" s="39"/>
      <c r="E47" s="39" t="s">
        <v>311</v>
      </c>
      <c r="F47" s="181"/>
      <c r="G47" s="38"/>
      <c r="H47" s="182">
        <f>J46</f>
        <v>2196793</v>
      </c>
      <c r="I47" s="182"/>
      <c r="J47" s="182"/>
      <c r="K47" s="182"/>
      <c r="L47" s="39"/>
      <c r="O47" s="184"/>
    </row>
    <row r="48" spans="1:15" s="183" customFormat="1" ht="24.95" customHeight="1">
      <c r="D48" s="39"/>
      <c r="E48" s="39" t="s">
        <v>312</v>
      </c>
      <c r="F48" s="181"/>
      <c r="G48" s="38"/>
      <c r="H48" s="182">
        <f>I46</f>
        <v>60632</v>
      </c>
      <c r="I48" s="182"/>
      <c r="J48" s="182"/>
      <c r="K48" s="182"/>
      <c r="L48" s="39"/>
      <c r="O48" s="184"/>
    </row>
    <row r="49" spans="4:15" s="183" customFormat="1" ht="24.95" customHeight="1">
      <c r="D49" s="39"/>
      <c r="E49" s="39" t="s">
        <v>319</v>
      </c>
      <c r="F49" s="181"/>
      <c r="G49" s="38"/>
      <c r="H49" s="182">
        <v>12475</v>
      </c>
      <c r="I49" s="182"/>
      <c r="J49" s="182"/>
      <c r="K49" s="182"/>
      <c r="L49" s="39"/>
      <c r="O49" s="184"/>
    </row>
    <row r="50" spans="4:15" s="183" customFormat="1" ht="24.95" customHeight="1">
      <c r="D50" s="39"/>
      <c r="E50" s="39" t="s">
        <v>1</v>
      </c>
      <c r="F50" s="181"/>
      <c r="G50" s="38"/>
      <c r="H50" s="182">
        <f>SUM(H47:H49)</f>
        <v>2269900</v>
      </c>
      <c r="I50" s="182"/>
      <c r="J50" s="182"/>
      <c r="K50" s="182"/>
      <c r="L50" s="39"/>
      <c r="O50" s="184"/>
    </row>
    <row r="51" spans="4:15" ht="17.25">
      <c r="D51" s="189"/>
      <c r="E51" s="189"/>
      <c r="F51" s="190"/>
      <c r="G51" s="189"/>
      <c r="H51" s="191"/>
      <c r="I51" s="191"/>
      <c r="J51" s="191"/>
      <c r="K51" s="191"/>
      <c r="L51" s="192"/>
    </row>
    <row r="52" spans="4:15" ht="17.25">
      <c r="D52" s="189"/>
      <c r="E52" s="189"/>
      <c r="F52" s="190"/>
      <c r="G52" s="189"/>
      <c r="H52" s="191"/>
      <c r="I52" s="191"/>
      <c r="J52" s="191"/>
      <c r="K52" s="191"/>
      <c r="L52" s="192"/>
    </row>
    <row r="53" spans="4:15" ht="17.25">
      <c r="D53" s="189"/>
      <c r="E53" s="189"/>
      <c r="F53" s="190"/>
      <c r="G53" s="189"/>
      <c r="H53" s="191"/>
      <c r="I53" s="191"/>
      <c r="J53" s="191"/>
      <c r="K53" s="191"/>
      <c r="L53" s="192"/>
    </row>
    <row r="54" spans="4:15" ht="17.25">
      <c r="D54" s="189"/>
      <c r="E54" s="189"/>
      <c r="F54" s="190"/>
      <c r="G54" s="189"/>
      <c r="H54" s="191"/>
      <c r="I54" s="191"/>
      <c r="J54" s="191"/>
      <c r="K54" s="191"/>
      <c r="L54" s="192"/>
    </row>
    <row r="55" spans="4:15" ht="17.25">
      <c r="D55" s="189"/>
      <c r="E55" s="189"/>
      <c r="F55" s="190"/>
      <c r="G55" s="189"/>
      <c r="H55" s="191"/>
      <c r="I55" s="191"/>
      <c r="J55" s="191"/>
      <c r="K55" s="191"/>
      <c r="L55" s="192"/>
    </row>
    <row r="56" spans="4:15" ht="17.25">
      <c r="D56" s="189"/>
      <c r="E56" s="189"/>
      <c r="F56" s="190"/>
      <c r="G56" s="189"/>
      <c r="H56" s="191"/>
      <c r="I56" s="191"/>
      <c r="J56" s="191"/>
      <c r="K56" s="191"/>
      <c r="L56" s="192"/>
    </row>
    <row r="57" spans="4:15" ht="17.25">
      <c r="D57" s="189"/>
      <c r="E57" s="189"/>
      <c r="F57" s="190"/>
      <c r="G57" s="189"/>
      <c r="H57" s="191"/>
      <c r="I57" s="191"/>
      <c r="J57" s="191"/>
      <c r="K57" s="191"/>
      <c r="L57" s="192"/>
    </row>
    <row r="58" spans="4:15" ht="17.25">
      <c r="D58" s="189"/>
      <c r="E58" s="189"/>
      <c r="F58" s="190"/>
      <c r="G58" s="189"/>
      <c r="H58" s="191"/>
      <c r="I58" s="191"/>
      <c r="J58" s="191"/>
      <c r="K58" s="191"/>
      <c r="L58" s="192"/>
    </row>
    <row r="59" spans="4:15" ht="17.25">
      <c r="D59" s="189"/>
      <c r="E59" s="189"/>
      <c r="F59" s="190"/>
      <c r="G59" s="189"/>
      <c r="H59" s="191"/>
      <c r="I59" s="191"/>
      <c r="J59" s="191"/>
      <c r="K59" s="191"/>
      <c r="L59" s="192"/>
    </row>
    <row r="60" spans="4:15" ht="17.25">
      <c r="D60" s="189"/>
      <c r="E60" s="189"/>
      <c r="F60" s="190"/>
      <c r="G60" s="189"/>
      <c r="H60" s="191"/>
      <c r="I60" s="191"/>
      <c r="J60" s="191"/>
      <c r="K60" s="191"/>
      <c r="L60" s="192"/>
    </row>
    <row r="61" spans="4:15" ht="17.25">
      <c r="D61" s="189"/>
      <c r="E61" s="189"/>
      <c r="F61" s="190"/>
      <c r="G61" s="189"/>
      <c r="H61" s="191"/>
      <c r="I61" s="191"/>
      <c r="J61" s="191"/>
      <c r="K61" s="191"/>
      <c r="L61" s="192"/>
    </row>
    <row r="62" spans="4:15" ht="17.25">
      <c r="D62" s="189"/>
      <c r="E62" s="189"/>
      <c r="F62" s="190"/>
      <c r="G62" s="189"/>
      <c r="H62" s="191"/>
      <c r="I62" s="191"/>
      <c r="J62" s="191"/>
      <c r="K62" s="191"/>
      <c r="L62" s="192"/>
    </row>
    <row r="63" spans="4:15" ht="17.25">
      <c r="D63" s="189"/>
      <c r="E63" s="189"/>
      <c r="F63" s="190"/>
      <c r="G63" s="189"/>
      <c r="H63" s="191"/>
      <c r="I63" s="191"/>
      <c r="J63" s="191"/>
      <c r="K63" s="191"/>
      <c r="L63" s="192"/>
    </row>
    <row r="64" spans="4:15" ht="17.25">
      <c r="D64" s="189"/>
      <c r="E64" s="189"/>
      <c r="F64" s="190"/>
      <c r="G64" s="189"/>
      <c r="H64" s="191"/>
      <c r="I64" s="191"/>
      <c r="J64" s="191"/>
      <c r="K64" s="191"/>
      <c r="L64" s="192"/>
    </row>
    <row r="65" spans="4:12" ht="17.25">
      <c r="D65" s="189"/>
      <c r="E65" s="189"/>
      <c r="F65" s="190"/>
      <c r="G65" s="189"/>
      <c r="H65" s="191"/>
      <c r="I65" s="191"/>
      <c r="J65" s="191"/>
      <c r="K65" s="191"/>
      <c r="L65" s="192"/>
    </row>
    <row r="66" spans="4:12" ht="17.25">
      <c r="D66" s="189"/>
      <c r="E66" s="189"/>
      <c r="F66" s="190"/>
      <c r="G66" s="189"/>
      <c r="H66" s="191"/>
      <c r="I66" s="191"/>
      <c r="J66" s="191"/>
      <c r="K66" s="191"/>
      <c r="L66" s="192"/>
    </row>
    <row r="67" spans="4:12" ht="17.25">
      <c r="D67" s="189"/>
      <c r="E67" s="189"/>
      <c r="F67" s="190"/>
      <c r="G67" s="189"/>
      <c r="H67" s="191"/>
      <c r="I67" s="191"/>
      <c r="J67" s="191"/>
      <c r="K67" s="191"/>
      <c r="L67" s="192"/>
    </row>
    <row r="68" spans="4:12" ht="17.25">
      <c r="D68" s="189"/>
      <c r="E68" s="189"/>
      <c r="F68" s="190"/>
      <c r="G68" s="189"/>
      <c r="H68" s="191"/>
      <c r="I68" s="191"/>
      <c r="J68" s="191"/>
      <c r="K68" s="191"/>
      <c r="L68" s="192"/>
    </row>
    <row r="69" spans="4:12" ht="17.25">
      <c r="D69" s="189"/>
      <c r="E69" s="189"/>
      <c r="F69" s="190"/>
      <c r="G69" s="189"/>
      <c r="H69" s="191"/>
      <c r="I69" s="191"/>
      <c r="J69" s="191"/>
      <c r="K69" s="191"/>
      <c r="L69" s="192"/>
    </row>
    <row r="70" spans="4:12" ht="17.25">
      <c r="D70" s="189"/>
      <c r="E70" s="189"/>
      <c r="F70" s="190"/>
      <c r="G70" s="189"/>
      <c r="H70" s="191"/>
      <c r="I70" s="191"/>
      <c r="J70" s="191"/>
      <c r="K70" s="191"/>
      <c r="L70" s="192"/>
    </row>
    <row r="71" spans="4:12" ht="17.25">
      <c r="D71" s="189"/>
      <c r="E71" s="189"/>
      <c r="F71" s="190"/>
      <c r="G71" s="189"/>
      <c r="H71" s="191"/>
      <c r="I71" s="191"/>
      <c r="J71" s="191"/>
      <c r="K71" s="191"/>
      <c r="L71" s="192"/>
    </row>
    <row r="72" spans="4:12" ht="17.25">
      <c r="D72" s="189"/>
      <c r="E72" s="189"/>
      <c r="F72" s="190"/>
      <c r="G72" s="189"/>
      <c r="H72" s="191"/>
      <c r="I72" s="191"/>
      <c r="J72" s="191"/>
      <c r="K72" s="191"/>
      <c r="L72" s="192"/>
    </row>
    <row r="73" spans="4:12" ht="17.25">
      <c r="D73" s="189"/>
      <c r="E73" s="189"/>
      <c r="F73" s="190"/>
      <c r="G73" s="189"/>
      <c r="H73" s="191"/>
      <c r="I73" s="191"/>
      <c r="J73" s="191"/>
      <c r="K73" s="191"/>
      <c r="L73" s="192"/>
    </row>
    <row r="74" spans="4:12" ht="17.25">
      <c r="D74" s="189"/>
      <c r="E74" s="189"/>
      <c r="F74" s="190"/>
      <c r="G74" s="189"/>
      <c r="H74" s="191"/>
      <c r="I74" s="191"/>
      <c r="J74" s="191"/>
      <c r="K74" s="191"/>
      <c r="L74" s="192"/>
    </row>
    <row r="75" spans="4:12" ht="17.25">
      <c r="D75" s="189"/>
      <c r="E75" s="189"/>
      <c r="F75" s="190"/>
      <c r="G75" s="189"/>
      <c r="H75" s="191"/>
      <c r="I75" s="191"/>
      <c r="J75" s="191"/>
      <c r="K75" s="191"/>
      <c r="L75" s="192"/>
    </row>
    <row r="76" spans="4:12" ht="17.25">
      <c r="D76" s="193"/>
      <c r="E76" s="566"/>
      <c r="F76" s="566"/>
      <c r="G76" s="566"/>
      <c r="H76" s="194"/>
      <c r="I76" s="194"/>
      <c r="J76" s="194"/>
      <c r="K76" s="194"/>
      <c r="L76" s="192"/>
    </row>
    <row r="77" spans="4:12" ht="17.25">
      <c r="D77" s="193"/>
      <c r="E77" s="195"/>
      <c r="F77" s="437"/>
      <c r="G77" s="437"/>
      <c r="H77" s="194"/>
      <c r="I77" s="194"/>
      <c r="J77" s="194"/>
      <c r="K77" s="194"/>
      <c r="L77" s="192"/>
    </row>
    <row r="78" spans="4:12" ht="17.25">
      <c r="D78" s="193"/>
      <c r="E78" s="195"/>
      <c r="F78" s="192"/>
      <c r="G78" s="192"/>
      <c r="H78" s="196"/>
      <c r="I78" s="196"/>
      <c r="J78" s="196"/>
      <c r="K78" s="196"/>
      <c r="L78" s="192"/>
    </row>
    <row r="79" spans="4:12" ht="18">
      <c r="D79" s="193"/>
      <c r="E79" s="197"/>
      <c r="F79" s="198"/>
      <c r="G79" s="199"/>
      <c r="H79" s="200"/>
      <c r="I79" s="200"/>
      <c r="J79" s="200"/>
      <c r="K79" s="200"/>
      <c r="L79" s="192"/>
    </row>
    <row r="80" spans="4:12" ht="18">
      <c r="D80" s="193"/>
      <c r="E80" s="201"/>
      <c r="F80" s="190"/>
      <c r="G80" s="202"/>
      <c r="H80" s="196"/>
      <c r="I80" s="196"/>
      <c r="J80" s="196"/>
      <c r="K80" s="196"/>
      <c r="L80" s="192"/>
    </row>
    <row r="81" spans="4:12" ht="18">
      <c r="D81" s="193"/>
      <c r="E81" s="201"/>
      <c r="F81" s="190"/>
      <c r="G81" s="202"/>
      <c r="H81" s="196"/>
      <c r="I81" s="196"/>
      <c r="J81" s="196"/>
      <c r="K81" s="196"/>
      <c r="L81" s="192"/>
    </row>
    <row r="82" spans="4:12" ht="18">
      <c r="D82" s="193"/>
      <c r="E82" s="201"/>
      <c r="F82" s="190"/>
      <c r="G82" s="202"/>
      <c r="H82" s="196"/>
      <c r="I82" s="196"/>
      <c r="J82" s="196"/>
      <c r="K82" s="196"/>
      <c r="L82" s="192"/>
    </row>
    <row r="83" spans="4:12" ht="18">
      <c r="D83" s="193"/>
      <c r="E83" s="201"/>
      <c r="F83" s="190"/>
      <c r="G83" s="202"/>
      <c r="H83" s="196"/>
      <c r="I83" s="196"/>
      <c r="J83" s="196"/>
      <c r="K83" s="196"/>
      <c r="L83" s="192"/>
    </row>
    <row r="84" spans="4:12" ht="18">
      <c r="E84" s="201"/>
      <c r="F84" s="190"/>
      <c r="G84" s="202"/>
      <c r="H84" s="196"/>
      <c r="I84" s="196"/>
      <c r="J84" s="196"/>
      <c r="K84" s="196"/>
    </row>
  </sheetData>
  <mergeCells count="8">
    <mergeCell ref="D1:L1"/>
    <mergeCell ref="D2:L2"/>
    <mergeCell ref="E76:G76"/>
    <mergeCell ref="A5:A45"/>
    <mergeCell ref="B5:B45"/>
    <mergeCell ref="C5:C45"/>
    <mergeCell ref="A3:D3"/>
    <mergeCell ref="E3:L3"/>
  </mergeCells>
  <pageMargins left="0.24" right="0.16" top="0.41" bottom="0.33" header="0.3" footer="0.3"/>
  <pageSetup paperSize="9" scale="75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R76"/>
  <sheetViews>
    <sheetView workbookViewId="0">
      <selection activeCell="A2" sqref="A2:XFD2"/>
    </sheetView>
  </sheetViews>
  <sheetFormatPr defaultRowHeight="15"/>
  <cols>
    <col min="1" max="1" width="5.28515625" style="232" customWidth="1"/>
    <col min="2" max="2" width="20" style="232" customWidth="1"/>
    <col min="3" max="3" width="18.42578125" style="232" customWidth="1"/>
    <col min="4" max="4" width="6.140625" style="232" customWidth="1"/>
    <col min="5" max="5" width="42.5703125" style="232" customWidth="1"/>
    <col min="6" max="6" width="6.5703125" style="229" customWidth="1"/>
    <col min="7" max="7" width="9.140625" style="232"/>
    <col min="8" max="8" width="20.85546875" style="232" customWidth="1"/>
    <col min="9" max="9" width="15.42578125" style="232" customWidth="1"/>
    <col min="10" max="10" width="19.85546875" style="232" customWidth="1"/>
    <col min="11" max="11" width="18.42578125" style="232" customWidth="1"/>
    <col min="12" max="12" width="6.7109375" style="232" customWidth="1"/>
    <col min="13" max="15" width="9.140625" style="267"/>
    <col min="16" max="16384" width="9.140625" style="232"/>
  </cols>
  <sheetData>
    <row r="1" spans="1:15" ht="19.5">
      <c r="D1" s="571" t="s">
        <v>376</v>
      </c>
      <c r="E1" s="571"/>
      <c r="F1" s="571"/>
      <c r="G1" s="571"/>
      <c r="H1" s="571"/>
      <c r="I1" s="230"/>
      <c r="J1" s="230"/>
      <c r="K1" s="230"/>
      <c r="L1" s="230"/>
      <c r="M1" s="231"/>
      <c r="N1" s="231"/>
      <c r="O1" s="231"/>
    </row>
    <row r="2" spans="1:15" s="1" customFormat="1" ht="24.95" customHeight="1">
      <c r="A2" s="649" t="s">
        <v>8</v>
      </c>
      <c r="B2" s="649"/>
      <c r="C2" s="649"/>
      <c r="D2" s="649"/>
      <c r="E2" s="650" t="s">
        <v>30</v>
      </c>
      <c r="F2" s="650"/>
      <c r="G2" s="650"/>
      <c r="H2" s="650"/>
      <c r="I2" s="650"/>
      <c r="J2" s="650"/>
      <c r="K2" s="650"/>
      <c r="L2" s="650"/>
    </row>
    <row r="3" spans="1:15" ht="18">
      <c r="A3" s="18" t="s">
        <v>0</v>
      </c>
      <c r="B3" s="18" t="s">
        <v>9</v>
      </c>
      <c r="C3" s="18" t="s">
        <v>144</v>
      </c>
      <c r="D3" s="233" t="s">
        <v>238</v>
      </c>
      <c r="E3" s="233" t="s">
        <v>239</v>
      </c>
      <c r="F3" s="234" t="s">
        <v>240</v>
      </c>
      <c r="G3" s="233" t="s">
        <v>241</v>
      </c>
      <c r="H3" s="233" t="s">
        <v>242</v>
      </c>
      <c r="I3" s="233" t="s">
        <v>318</v>
      </c>
      <c r="J3" s="46" t="s">
        <v>243</v>
      </c>
      <c r="K3" s="46" t="s">
        <v>3</v>
      </c>
      <c r="L3" s="47" t="s">
        <v>31</v>
      </c>
      <c r="M3" s="235"/>
      <c r="N3" s="235"/>
      <c r="O3" s="235"/>
    </row>
    <row r="4" spans="1:15" ht="18" customHeight="1">
      <c r="A4" s="654">
        <v>1</v>
      </c>
      <c r="B4" s="651" t="s">
        <v>840</v>
      </c>
      <c r="C4" s="544">
        <f>H73</f>
        <v>3404850</v>
      </c>
      <c r="D4" s="236">
        <v>1</v>
      </c>
      <c r="E4" s="237" t="s">
        <v>377</v>
      </c>
      <c r="F4" s="160">
        <v>1</v>
      </c>
      <c r="G4" s="237" t="s">
        <v>251</v>
      </c>
      <c r="H4" s="238">
        <v>75000</v>
      </c>
      <c r="I4" s="269">
        <f>H4*3%</f>
        <v>2250</v>
      </c>
      <c r="J4" s="239">
        <v>72750</v>
      </c>
      <c r="K4" s="240">
        <f>H4-I4-J4</f>
        <v>0</v>
      </c>
      <c r="L4" s="237"/>
      <c r="M4" s="241"/>
      <c r="N4" s="241"/>
      <c r="O4" s="241"/>
    </row>
    <row r="5" spans="1:15" s="242" customFormat="1" ht="18">
      <c r="A5" s="655"/>
      <c r="B5" s="652"/>
      <c r="C5" s="545"/>
      <c r="D5" s="236">
        <v>2</v>
      </c>
      <c r="E5" s="237" t="s">
        <v>378</v>
      </c>
      <c r="F5" s="160" t="s">
        <v>379</v>
      </c>
      <c r="G5" s="237" t="s">
        <v>255</v>
      </c>
      <c r="H5" s="238">
        <v>100000</v>
      </c>
      <c r="I5" s="269">
        <v>0</v>
      </c>
      <c r="J5" s="239">
        <f>32000+33000+33000</f>
        <v>98000</v>
      </c>
      <c r="K5" s="240">
        <f t="shared" ref="K5:K67" si="0">H5-I5-J5</f>
        <v>2000</v>
      </c>
      <c r="L5" s="237"/>
      <c r="M5" s="241"/>
      <c r="N5" s="241"/>
      <c r="O5" s="241"/>
    </row>
    <row r="6" spans="1:15" s="242" customFormat="1" ht="18">
      <c r="A6" s="655"/>
      <c r="B6" s="652"/>
      <c r="C6" s="545"/>
      <c r="D6" s="236">
        <v>3</v>
      </c>
      <c r="E6" s="237" t="s">
        <v>381</v>
      </c>
      <c r="F6" s="160">
        <v>1</v>
      </c>
      <c r="G6" s="237" t="s">
        <v>251</v>
      </c>
      <c r="H6" s="238">
        <v>100000</v>
      </c>
      <c r="I6" s="269">
        <f t="shared" ref="I6:I66" si="1">H6*3%</f>
        <v>3000</v>
      </c>
      <c r="J6" s="239">
        <v>97000</v>
      </c>
      <c r="K6" s="240">
        <f t="shared" si="0"/>
        <v>0</v>
      </c>
      <c r="L6" s="237"/>
      <c r="M6" s="241"/>
      <c r="N6" s="241"/>
      <c r="O6" s="241"/>
    </row>
    <row r="7" spans="1:15" ht="18">
      <c r="A7" s="655"/>
      <c r="B7" s="652"/>
      <c r="C7" s="545"/>
      <c r="D7" s="236">
        <v>4</v>
      </c>
      <c r="E7" s="237" t="s">
        <v>382</v>
      </c>
      <c r="F7" s="160">
        <v>1</v>
      </c>
      <c r="G7" s="237" t="s">
        <v>251</v>
      </c>
      <c r="H7" s="238">
        <v>25000</v>
      </c>
      <c r="I7" s="269">
        <f t="shared" si="1"/>
        <v>750</v>
      </c>
      <c r="J7" s="239">
        <v>24250</v>
      </c>
      <c r="K7" s="240">
        <f t="shared" si="0"/>
        <v>0</v>
      </c>
      <c r="L7" s="237"/>
      <c r="M7" s="241"/>
      <c r="N7" s="241"/>
      <c r="O7" s="241"/>
    </row>
    <row r="8" spans="1:15" ht="18">
      <c r="A8" s="655"/>
      <c r="B8" s="652"/>
      <c r="C8" s="545"/>
      <c r="D8" s="236">
        <v>5</v>
      </c>
      <c r="E8" s="243" t="s">
        <v>383</v>
      </c>
      <c r="F8" s="244">
        <v>1</v>
      </c>
      <c r="G8" s="243" t="s">
        <v>247</v>
      </c>
      <c r="H8" s="245">
        <v>25000</v>
      </c>
      <c r="I8" s="269">
        <f t="shared" si="1"/>
        <v>750</v>
      </c>
      <c r="J8" s="246">
        <v>0</v>
      </c>
      <c r="K8" s="240">
        <f t="shared" si="0"/>
        <v>24250</v>
      </c>
      <c r="L8" s="237"/>
      <c r="M8" s="241"/>
      <c r="N8" s="241"/>
      <c r="O8" s="241"/>
    </row>
    <row r="9" spans="1:15" ht="18">
      <c r="A9" s="655"/>
      <c r="B9" s="652"/>
      <c r="C9" s="545"/>
      <c r="D9" s="236">
        <v>6</v>
      </c>
      <c r="E9" s="237" t="s">
        <v>384</v>
      </c>
      <c r="F9" s="160">
        <v>1</v>
      </c>
      <c r="G9" s="237" t="s">
        <v>251</v>
      </c>
      <c r="H9" s="238">
        <v>35000</v>
      </c>
      <c r="I9" s="269">
        <f t="shared" si="1"/>
        <v>1050</v>
      </c>
      <c r="J9" s="239">
        <v>33950</v>
      </c>
      <c r="K9" s="240">
        <f t="shared" si="0"/>
        <v>0</v>
      </c>
      <c r="L9" s="237"/>
      <c r="M9" s="241"/>
      <c r="N9" s="241"/>
      <c r="O9" s="241"/>
    </row>
    <row r="10" spans="1:15" ht="18">
      <c r="A10" s="655"/>
      <c r="B10" s="652"/>
      <c r="C10" s="545"/>
      <c r="D10" s="236">
        <v>7</v>
      </c>
      <c r="E10" s="247" t="s">
        <v>385</v>
      </c>
      <c r="F10" s="160">
        <v>2</v>
      </c>
      <c r="G10" s="159" t="s">
        <v>386</v>
      </c>
      <c r="H10" s="161">
        <v>100000</v>
      </c>
      <c r="I10" s="269">
        <f t="shared" si="1"/>
        <v>3000</v>
      </c>
      <c r="J10" s="239">
        <v>97000</v>
      </c>
      <c r="K10" s="240">
        <f t="shared" si="0"/>
        <v>0</v>
      </c>
      <c r="L10" s="237"/>
      <c r="M10" s="241"/>
      <c r="N10" s="241"/>
      <c r="O10" s="241"/>
    </row>
    <row r="11" spans="1:15" ht="18">
      <c r="A11" s="655"/>
      <c r="B11" s="652"/>
      <c r="C11" s="545"/>
      <c r="D11" s="236">
        <v>8</v>
      </c>
      <c r="E11" s="237" t="s">
        <v>387</v>
      </c>
      <c r="F11" s="160">
        <v>2</v>
      </c>
      <c r="G11" s="237" t="s">
        <v>388</v>
      </c>
      <c r="H11" s="238">
        <v>50000</v>
      </c>
      <c r="I11" s="269">
        <f t="shared" si="1"/>
        <v>1500</v>
      </c>
      <c r="J11" s="239">
        <v>48500</v>
      </c>
      <c r="K11" s="240">
        <f t="shared" si="0"/>
        <v>0</v>
      </c>
      <c r="L11" s="237"/>
      <c r="M11" s="241"/>
      <c r="N11" s="241"/>
      <c r="O11" s="241"/>
    </row>
    <row r="12" spans="1:15" ht="18">
      <c r="A12" s="655"/>
      <c r="B12" s="652"/>
      <c r="C12" s="545"/>
      <c r="D12" s="236">
        <v>9</v>
      </c>
      <c r="E12" s="237" t="s">
        <v>389</v>
      </c>
      <c r="F12" s="160">
        <v>2</v>
      </c>
      <c r="G12" s="237" t="s">
        <v>390</v>
      </c>
      <c r="H12" s="238">
        <v>25000</v>
      </c>
      <c r="I12" s="269">
        <f t="shared" si="1"/>
        <v>750</v>
      </c>
      <c r="J12" s="239">
        <v>24250</v>
      </c>
      <c r="K12" s="240">
        <f t="shared" si="0"/>
        <v>0</v>
      </c>
      <c r="L12" s="237"/>
      <c r="M12" s="241"/>
      <c r="N12" s="241"/>
      <c r="O12" s="241"/>
    </row>
    <row r="13" spans="1:15" ht="18">
      <c r="A13" s="655"/>
      <c r="B13" s="652"/>
      <c r="C13" s="545"/>
      <c r="D13" s="236">
        <v>10</v>
      </c>
      <c r="E13" s="237" t="s">
        <v>391</v>
      </c>
      <c r="F13" s="160" t="s">
        <v>392</v>
      </c>
      <c r="G13" s="237"/>
      <c r="H13" s="238">
        <v>40000</v>
      </c>
      <c r="I13" s="269">
        <f t="shared" si="1"/>
        <v>1200</v>
      </c>
      <c r="J13" s="239">
        <v>38800</v>
      </c>
      <c r="K13" s="240">
        <f t="shared" si="0"/>
        <v>0</v>
      </c>
      <c r="L13" s="237"/>
      <c r="M13" s="241"/>
      <c r="N13" s="241"/>
      <c r="O13" s="241"/>
    </row>
    <row r="14" spans="1:15" ht="18">
      <c r="A14" s="655"/>
      <c r="B14" s="652"/>
      <c r="C14" s="545"/>
      <c r="D14" s="236">
        <v>11</v>
      </c>
      <c r="E14" s="237" t="s">
        <v>393</v>
      </c>
      <c r="F14" s="160">
        <v>3</v>
      </c>
      <c r="G14" s="237" t="s">
        <v>325</v>
      </c>
      <c r="H14" s="238">
        <v>50000</v>
      </c>
      <c r="I14" s="269">
        <f t="shared" si="1"/>
        <v>1500</v>
      </c>
      <c r="J14" s="239">
        <v>48500</v>
      </c>
      <c r="K14" s="240">
        <f t="shared" si="0"/>
        <v>0</v>
      </c>
      <c r="L14" s="237"/>
      <c r="M14" s="241"/>
      <c r="N14" s="241"/>
      <c r="O14" s="241"/>
    </row>
    <row r="15" spans="1:15" ht="18">
      <c r="A15" s="655"/>
      <c r="B15" s="652"/>
      <c r="C15" s="545"/>
      <c r="D15" s="236">
        <v>12</v>
      </c>
      <c r="E15" s="237" t="s">
        <v>394</v>
      </c>
      <c r="F15" s="160">
        <v>3</v>
      </c>
      <c r="G15" s="237" t="s">
        <v>395</v>
      </c>
      <c r="H15" s="238">
        <v>40000</v>
      </c>
      <c r="I15" s="269">
        <f t="shared" si="1"/>
        <v>1200</v>
      </c>
      <c r="J15" s="239">
        <v>38800</v>
      </c>
      <c r="K15" s="240">
        <f t="shared" si="0"/>
        <v>0</v>
      </c>
      <c r="L15" s="237"/>
      <c r="M15" s="241"/>
      <c r="N15" s="241"/>
      <c r="O15" s="241"/>
    </row>
    <row r="16" spans="1:15" ht="18">
      <c r="A16" s="655"/>
      <c r="B16" s="652"/>
      <c r="C16" s="545"/>
      <c r="D16" s="236">
        <v>13</v>
      </c>
      <c r="E16" s="237" t="s">
        <v>396</v>
      </c>
      <c r="F16" s="160">
        <v>3</v>
      </c>
      <c r="G16" s="237" t="s">
        <v>397</v>
      </c>
      <c r="H16" s="238">
        <v>60000</v>
      </c>
      <c r="I16" s="269">
        <f t="shared" si="1"/>
        <v>1800</v>
      </c>
      <c r="J16" s="239">
        <v>50440</v>
      </c>
      <c r="K16" s="240">
        <f t="shared" si="0"/>
        <v>7760</v>
      </c>
      <c r="L16" s="237"/>
      <c r="M16" s="241"/>
      <c r="N16" s="241"/>
      <c r="O16" s="241"/>
    </row>
    <row r="17" spans="1:18" ht="18">
      <c r="A17" s="655"/>
      <c r="B17" s="652"/>
      <c r="C17" s="545"/>
      <c r="D17" s="236">
        <v>14</v>
      </c>
      <c r="E17" s="159" t="s">
        <v>398</v>
      </c>
      <c r="F17" s="160">
        <v>3</v>
      </c>
      <c r="G17" s="159" t="s">
        <v>399</v>
      </c>
      <c r="H17" s="161">
        <v>95000</v>
      </c>
      <c r="I17" s="269">
        <f t="shared" si="1"/>
        <v>2850</v>
      </c>
      <c r="J17" s="239">
        <v>92150</v>
      </c>
      <c r="K17" s="240">
        <f t="shared" si="0"/>
        <v>0</v>
      </c>
      <c r="L17" s="237"/>
      <c r="M17" s="241"/>
      <c r="N17" s="241"/>
      <c r="O17" s="241"/>
    </row>
    <row r="18" spans="1:18" s="242" customFormat="1" ht="18">
      <c r="A18" s="655"/>
      <c r="B18" s="652"/>
      <c r="C18" s="545"/>
      <c r="D18" s="236">
        <v>15</v>
      </c>
      <c r="E18" s="248" t="s">
        <v>400</v>
      </c>
      <c r="F18" s="160">
        <v>4</v>
      </c>
      <c r="G18" s="248" t="s">
        <v>245</v>
      </c>
      <c r="H18" s="238">
        <v>40000</v>
      </c>
      <c r="I18" s="269">
        <f t="shared" si="1"/>
        <v>1200</v>
      </c>
      <c r="J18" s="239">
        <v>38800</v>
      </c>
      <c r="K18" s="240">
        <f t="shared" si="0"/>
        <v>0</v>
      </c>
      <c r="L18" s="249"/>
      <c r="M18" s="250"/>
      <c r="N18" s="250"/>
      <c r="O18" s="250"/>
    </row>
    <row r="19" spans="1:18" ht="18">
      <c r="A19" s="655"/>
      <c r="B19" s="652"/>
      <c r="C19" s="545"/>
      <c r="D19" s="236">
        <v>16</v>
      </c>
      <c r="E19" s="248" t="s">
        <v>401</v>
      </c>
      <c r="F19" s="160">
        <v>4</v>
      </c>
      <c r="G19" s="248" t="s">
        <v>402</v>
      </c>
      <c r="H19" s="238">
        <v>45000</v>
      </c>
      <c r="I19" s="269">
        <f t="shared" si="1"/>
        <v>1350</v>
      </c>
      <c r="J19" s="239">
        <v>38800</v>
      </c>
      <c r="K19" s="240">
        <f t="shared" si="0"/>
        <v>4850</v>
      </c>
      <c r="L19" s="249"/>
      <c r="M19" s="250"/>
      <c r="N19" s="250"/>
      <c r="O19" s="250"/>
    </row>
    <row r="20" spans="1:18" ht="28.5" customHeight="1">
      <c r="A20" s="655"/>
      <c r="B20" s="652"/>
      <c r="C20" s="545"/>
      <c r="D20" s="236">
        <v>17</v>
      </c>
      <c r="E20" s="248" t="s">
        <v>403</v>
      </c>
      <c r="F20" s="160">
        <v>4</v>
      </c>
      <c r="G20" s="248" t="s">
        <v>404</v>
      </c>
      <c r="H20" s="238">
        <v>45000</v>
      </c>
      <c r="I20" s="269">
        <f t="shared" si="1"/>
        <v>1350</v>
      </c>
      <c r="J20" s="239">
        <v>43650</v>
      </c>
      <c r="K20" s="240">
        <f t="shared" si="0"/>
        <v>0</v>
      </c>
      <c r="L20" s="249"/>
      <c r="M20" s="250"/>
      <c r="N20" s="250"/>
      <c r="O20" s="250"/>
    </row>
    <row r="21" spans="1:18" ht="29.25" customHeight="1">
      <c r="A21" s="655"/>
      <c r="B21" s="652"/>
      <c r="C21" s="545"/>
      <c r="D21" s="236">
        <v>18</v>
      </c>
      <c r="E21" s="248" t="s">
        <v>405</v>
      </c>
      <c r="F21" s="160">
        <v>4</v>
      </c>
      <c r="G21" s="248" t="s">
        <v>404</v>
      </c>
      <c r="H21" s="238">
        <v>10000</v>
      </c>
      <c r="I21" s="269">
        <v>0</v>
      </c>
      <c r="J21" s="239">
        <v>10000</v>
      </c>
      <c r="K21" s="240">
        <f t="shared" si="0"/>
        <v>0</v>
      </c>
      <c r="L21" s="249"/>
      <c r="M21" s="250"/>
      <c r="N21" s="250"/>
      <c r="O21" s="250"/>
    </row>
    <row r="22" spans="1:18" ht="18">
      <c r="A22" s="655"/>
      <c r="B22" s="652"/>
      <c r="C22" s="545"/>
      <c r="D22" s="236">
        <v>19</v>
      </c>
      <c r="E22" s="248" t="s">
        <v>406</v>
      </c>
      <c r="F22" s="160">
        <v>4</v>
      </c>
      <c r="G22" s="248" t="s">
        <v>407</v>
      </c>
      <c r="H22" s="238">
        <v>15000</v>
      </c>
      <c r="I22" s="269">
        <f t="shared" si="1"/>
        <v>450</v>
      </c>
      <c r="J22" s="239">
        <v>14550</v>
      </c>
      <c r="K22" s="240">
        <f t="shared" si="0"/>
        <v>0</v>
      </c>
      <c r="L22" s="249"/>
      <c r="M22" s="250"/>
      <c r="N22" s="250"/>
      <c r="O22" s="250"/>
    </row>
    <row r="23" spans="1:18" ht="18">
      <c r="A23" s="655"/>
      <c r="B23" s="652"/>
      <c r="C23" s="545"/>
      <c r="D23" s="236">
        <v>20</v>
      </c>
      <c r="E23" s="248" t="s">
        <v>400</v>
      </c>
      <c r="F23" s="160">
        <v>5</v>
      </c>
      <c r="G23" s="248" t="s">
        <v>408</v>
      </c>
      <c r="H23" s="238">
        <v>40000</v>
      </c>
      <c r="I23" s="269">
        <f t="shared" si="1"/>
        <v>1200</v>
      </c>
      <c r="J23" s="239">
        <v>38800</v>
      </c>
      <c r="K23" s="240">
        <f t="shared" si="0"/>
        <v>0</v>
      </c>
      <c r="L23" s="249"/>
      <c r="M23" s="250"/>
      <c r="N23" s="250"/>
      <c r="O23" s="250"/>
      <c r="R23" s="232" t="s">
        <v>409</v>
      </c>
    </row>
    <row r="24" spans="1:18" ht="18">
      <c r="A24" s="655"/>
      <c r="B24" s="652"/>
      <c r="C24" s="545"/>
      <c r="D24" s="236">
        <v>21</v>
      </c>
      <c r="E24" s="248" t="s">
        <v>410</v>
      </c>
      <c r="F24" s="160">
        <v>5</v>
      </c>
      <c r="G24" s="248" t="s">
        <v>336</v>
      </c>
      <c r="H24" s="238">
        <v>40000</v>
      </c>
      <c r="I24" s="269">
        <f t="shared" si="1"/>
        <v>1200</v>
      </c>
      <c r="J24" s="239">
        <v>38800</v>
      </c>
      <c r="K24" s="240">
        <f t="shared" si="0"/>
        <v>0</v>
      </c>
      <c r="L24" s="249"/>
      <c r="M24" s="250"/>
      <c r="N24" s="250"/>
      <c r="O24" s="250"/>
    </row>
    <row r="25" spans="1:18" ht="18">
      <c r="A25" s="655"/>
      <c r="B25" s="652"/>
      <c r="C25" s="545"/>
      <c r="D25" s="236">
        <v>22</v>
      </c>
      <c r="E25" s="248" t="s">
        <v>411</v>
      </c>
      <c r="F25" s="160">
        <v>5</v>
      </c>
      <c r="G25" s="248" t="s">
        <v>412</v>
      </c>
      <c r="H25" s="238">
        <v>40000</v>
      </c>
      <c r="I25" s="269">
        <f t="shared" si="1"/>
        <v>1200</v>
      </c>
      <c r="J25" s="239">
        <v>38800</v>
      </c>
      <c r="K25" s="240">
        <f t="shared" si="0"/>
        <v>0</v>
      </c>
      <c r="L25" s="249"/>
      <c r="M25" s="250"/>
      <c r="N25" s="250"/>
      <c r="O25" s="250"/>
    </row>
    <row r="26" spans="1:18" ht="18">
      <c r="A26" s="655"/>
      <c r="B26" s="652"/>
      <c r="C26" s="545"/>
      <c r="D26" s="236">
        <v>23</v>
      </c>
      <c r="E26" s="248" t="s">
        <v>413</v>
      </c>
      <c r="F26" s="160">
        <v>5</v>
      </c>
      <c r="G26" s="248" t="s">
        <v>332</v>
      </c>
      <c r="H26" s="238">
        <v>30000</v>
      </c>
      <c r="I26" s="269">
        <f t="shared" si="1"/>
        <v>900</v>
      </c>
      <c r="J26" s="239">
        <v>29100</v>
      </c>
      <c r="K26" s="240">
        <f t="shared" si="0"/>
        <v>0</v>
      </c>
      <c r="L26" s="249"/>
      <c r="M26" s="250"/>
      <c r="N26" s="250"/>
      <c r="O26" s="250"/>
    </row>
    <row r="27" spans="1:18" ht="17.25">
      <c r="A27" s="655"/>
      <c r="B27" s="652"/>
      <c r="C27" s="545"/>
      <c r="D27" s="236">
        <v>24</v>
      </c>
      <c r="E27" s="450" t="s">
        <v>414</v>
      </c>
      <c r="F27" s="451">
        <v>6</v>
      </c>
      <c r="G27" s="452" t="s">
        <v>261</v>
      </c>
      <c r="H27" s="238">
        <v>40000</v>
      </c>
      <c r="I27" s="269">
        <f t="shared" si="1"/>
        <v>1200</v>
      </c>
      <c r="J27" s="239">
        <v>38800</v>
      </c>
      <c r="K27" s="240">
        <f t="shared" si="0"/>
        <v>0</v>
      </c>
      <c r="L27" s="249"/>
      <c r="M27" s="250"/>
      <c r="N27" s="250"/>
      <c r="O27" s="250"/>
    </row>
    <row r="28" spans="1:18" ht="17.25">
      <c r="A28" s="655"/>
      <c r="B28" s="652"/>
      <c r="C28" s="545"/>
      <c r="D28" s="236">
        <v>25</v>
      </c>
      <c r="E28" s="450" t="s">
        <v>415</v>
      </c>
      <c r="F28" s="451">
        <v>6</v>
      </c>
      <c r="G28" s="452" t="s">
        <v>261</v>
      </c>
      <c r="H28" s="238">
        <v>30000</v>
      </c>
      <c r="I28" s="269">
        <f t="shared" si="1"/>
        <v>900</v>
      </c>
      <c r="J28" s="239">
        <v>29100</v>
      </c>
      <c r="K28" s="240">
        <f t="shared" si="0"/>
        <v>0</v>
      </c>
      <c r="L28" s="249"/>
      <c r="M28" s="250"/>
      <c r="N28" s="250"/>
      <c r="O28" s="250"/>
    </row>
    <row r="29" spans="1:18" ht="17.25">
      <c r="A29" s="655"/>
      <c r="B29" s="652"/>
      <c r="C29" s="545"/>
      <c r="D29" s="236">
        <v>26</v>
      </c>
      <c r="E29" s="452" t="s">
        <v>416</v>
      </c>
      <c r="F29" s="160">
        <v>6</v>
      </c>
      <c r="G29" s="452" t="s">
        <v>417</v>
      </c>
      <c r="H29" s="238">
        <v>100000</v>
      </c>
      <c r="I29" s="269">
        <f t="shared" si="1"/>
        <v>3000</v>
      </c>
      <c r="J29" s="239">
        <v>97000</v>
      </c>
      <c r="K29" s="240">
        <f t="shared" si="0"/>
        <v>0</v>
      </c>
      <c r="L29" s="249"/>
      <c r="M29" s="250"/>
      <c r="N29" s="250"/>
      <c r="O29" s="250"/>
    </row>
    <row r="30" spans="1:18" ht="17.25">
      <c r="A30" s="655"/>
      <c r="B30" s="652"/>
      <c r="C30" s="545"/>
      <c r="D30" s="236">
        <v>27</v>
      </c>
      <c r="E30" s="450" t="s">
        <v>418</v>
      </c>
      <c r="F30" s="451">
        <v>6</v>
      </c>
      <c r="G30" s="452" t="s">
        <v>419</v>
      </c>
      <c r="H30" s="238">
        <v>100000</v>
      </c>
      <c r="I30" s="269">
        <f t="shared" si="1"/>
        <v>3000</v>
      </c>
      <c r="J30" s="239">
        <v>97000</v>
      </c>
      <c r="K30" s="240">
        <f t="shared" si="0"/>
        <v>0</v>
      </c>
      <c r="L30" s="249"/>
      <c r="M30" s="250"/>
      <c r="N30" s="250"/>
      <c r="O30" s="250"/>
    </row>
    <row r="31" spans="1:18" ht="17.25">
      <c r="A31" s="655"/>
      <c r="B31" s="652"/>
      <c r="C31" s="545"/>
      <c r="D31" s="236">
        <v>28</v>
      </c>
      <c r="E31" s="450" t="s">
        <v>420</v>
      </c>
      <c r="F31" s="451">
        <v>7</v>
      </c>
      <c r="G31" s="452" t="s">
        <v>421</v>
      </c>
      <c r="H31" s="238">
        <v>50000</v>
      </c>
      <c r="I31" s="269">
        <f t="shared" si="1"/>
        <v>1500</v>
      </c>
      <c r="J31" s="239">
        <v>48500</v>
      </c>
      <c r="K31" s="240">
        <f t="shared" si="0"/>
        <v>0</v>
      </c>
      <c r="L31" s="249"/>
      <c r="M31" s="250"/>
      <c r="N31" s="250"/>
      <c r="O31" s="250"/>
    </row>
    <row r="32" spans="1:18" ht="17.25">
      <c r="A32" s="655"/>
      <c r="B32" s="652"/>
      <c r="C32" s="545"/>
      <c r="D32" s="236">
        <v>29</v>
      </c>
      <c r="E32" s="450" t="s">
        <v>422</v>
      </c>
      <c r="F32" s="451">
        <v>7</v>
      </c>
      <c r="G32" s="452" t="s">
        <v>423</v>
      </c>
      <c r="H32" s="238">
        <v>120000</v>
      </c>
      <c r="I32" s="269">
        <f t="shared" si="1"/>
        <v>3600</v>
      </c>
      <c r="J32" s="239">
        <v>116400</v>
      </c>
      <c r="K32" s="240">
        <f t="shared" si="0"/>
        <v>0</v>
      </c>
      <c r="L32" s="249"/>
      <c r="M32" s="250"/>
      <c r="N32" s="250"/>
      <c r="O32" s="250"/>
    </row>
    <row r="33" spans="1:15" ht="17.25">
      <c r="A33" s="655"/>
      <c r="B33" s="652"/>
      <c r="C33" s="545"/>
      <c r="D33" s="236">
        <v>30</v>
      </c>
      <c r="E33" s="450" t="s">
        <v>424</v>
      </c>
      <c r="F33" s="451">
        <v>7</v>
      </c>
      <c r="G33" s="452" t="s">
        <v>261</v>
      </c>
      <c r="H33" s="238">
        <v>30000</v>
      </c>
      <c r="I33" s="269">
        <f t="shared" si="1"/>
        <v>900</v>
      </c>
      <c r="J33" s="239">
        <v>29100</v>
      </c>
      <c r="K33" s="240">
        <f t="shared" si="0"/>
        <v>0</v>
      </c>
      <c r="L33" s="249"/>
      <c r="M33" s="250"/>
      <c r="N33" s="250"/>
      <c r="O33" s="250"/>
    </row>
    <row r="34" spans="1:15" ht="17.25">
      <c r="A34" s="655"/>
      <c r="B34" s="652"/>
      <c r="C34" s="545"/>
      <c r="D34" s="236">
        <v>31</v>
      </c>
      <c r="E34" s="450" t="s">
        <v>425</v>
      </c>
      <c r="F34" s="451">
        <v>8</v>
      </c>
      <c r="G34" s="452" t="s">
        <v>426</v>
      </c>
      <c r="H34" s="238">
        <v>40000</v>
      </c>
      <c r="I34" s="269">
        <f t="shared" si="1"/>
        <v>1200</v>
      </c>
      <c r="J34" s="239">
        <v>38800</v>
      </c>
      <c r="K34" s="240">
        <f t="shared" si="0"/>
        <v>0</v>
      </c>
      <c r="L34" s="249"/>
      <c r="M34" s="250"/>
      <c r="N34" s="250"/>
      <c r="O34" s="250"/>
    </row>
    <row r="35" spans="1:15" ht="17.25">
      <c r="A35" s="655"/>
      <c r="B35" s="652"/>
      <c r="C35" s="545"/>
      <c r="D35" s="236">
        <v>32</v>
      </c>
      <c r="E35" s="450" t="s">
        <v>427</v>
      </c>
      <c r="F35" s="451">
        <v>8</v>
      </c>
      <c r="G35" s="452" t="s">
        <v>423</v>
      </c>
      <c r="H35" s="238">
        <v>35000</v>
      </c>
      <c r="I35" s="269">
        <f t="shared" si="1"/>
        <v>1050</v>
      </c>
      <c r="J35" s="239">
        <v>33950</v>
      </c>
      <c r="K35" s="240">
        <f t="shared" si="0"/>
        <v>0</v>
      </c>
      <c r="L35" s="249"/>
      <c r="M35" s="250"/>
      <c r="N35" s="250"/>
      <c r="O35" s="250"/>
    </row>
    <row r="36" spans="1:15" ht="17.25">
      <c r="A36" s="655"/>
      <c r="B36" s="652"/>
      <c r="C36" s="545"/>
      <c r="D36" s="236">
        <v>33</v>
      </c>
      <c r="E36" s="450" t="s">
        <v>428</v>
      </c>
      <c r="F36" s="451">
        <v>8</v>
      </c>
      <c r="G36" s="452" t="s">
        <v>429</v>
      </c>
      <c r="H36" s="238">
        <v>35000</v>
      </c>
      <c r="I36" s="269">
        <f t="shared" si="1"/>
        <v>1050</v>
      </c>
      <c r="J36" s="239">
        <v>33950</v>
      </c>
      <c r="K36" s="240">
        <f t="shared" si="0"/>
        <v>0</v>
      </c>
      <c r="L36" s="249"/>
      <c r="M36" s="250"/>
      <c r="N36" s="250"/>
      <c r="O36" s="250"/>
    </row>
    <row r="37" spans="1:15" ht="17.25">
      <c r="A37" s="655"/>
      <c r="B37" s="652"/>
      <c r="C37" s="545"/>
      <c r="D37" s="236">
        <v>34</v>
      </c>
      <c r="E37" s="450" t="s">
        <v>430</v>
      </c>
      <c r="F37" s="451">
        <v>9</v>
      </c>
      <c r="G37" s="452" t="s">
        <v>431</v>
      </c>
      <c r="H37" s="238">
        <v>75000</v>
      </c>
      <c r="I37" s="269">
        <f t="shared" si="1"/>
        <v>2250</v>
      </c>
      <c r="J37" s="239">
        <v>72750</v>
      </c>
      <c r="K37" s="240">
        <f t="shared" si="0"/>
        <v>0</v>
      </c>
      <c r="L37" s="249"/>
      <c r="M37" s="250"/>
      <c r="N37" s="250"/>
      <c r="O37" s="250"/>
    </row>
    <row r="38" spans="1:15" ht="17.25">
      <c r="A38" s="655"/>
      <c r="B38" s="652"/>
      <c r="C38" s="545"/>
      <c r="D38" s="236">
        <v>35</v>
      </c>
      <c r="E38" s="450" t="s">
        <v>432</v>
      </c>
      <c r="F38" s="451">
        <v>9</v>
      </c>
      <c r="G38" s="452" t="s">
        <v>433</v>
      </c>
      <c r="H38" s="238">
        <v>90000</v>
      </c>
      <c r="I38" s="269">
        <f t="shared" si="1"/>
        <v>2700</v>
      </c>
      <c r="J38" s="239">
        <v>87300</v>
      </c>
      <c r="K38" s="240">
        <f t="shared" si="0"/>
        <v>0</v>
      </c>
      <c r="L38" s="249"/>
      <c r="M38" s="250"/>
      <c r="N38" s="250"/>
      <c r="O38" s="250"/>
    </row>
    <row r="39" spans="1:15" ht="30">
      <c r="A39" s="655"/>
      <c r="B39" s="652"/>
      <c r="C39" s="545"/>
      <c r="D39" s="236">
        <v>36</v>
      </c>
      <c r="E39" s="450" t="s">
        <v>434</v>
      </c>
      <c r="F39" s="451">
        <v>9</v>
      </c>
      <c r="G39" s="452" t="s">
        <v>435</v>
      </c>
      <c r="H39" s="238">
        <v>35000</v>
      </c>
      <c r="I39" s="269">
        <f t="shared" si="1"/>
        <v>1050</v>
      </c>
      <c r="J39" s="239">
        <v>33425</v>
      </c>
      <c r="K39" s="240">
        <f t="shared" si="0"/>
        <v>525</v>
      </c>
      <c r="L39" s="249"/>
      <c r="M39" s="250"/>
      <c r="N39" s="250"/>
      <c r="O39" s="250"/>
    </row>
    <row r="40" spans="1:15" ht="17.25">
      <c r="A40" s="655"/>
      <c r="B40" s="652"/>
      <c r="C40" s="545"/>
      <c r="D40" s="236">
        <v>37</v>
      </c>
      <c r="E40" s="450" t="s">
        <v>436</v>
      </c>
      <c r="F40" s="451">
        <v>9</v>
      </c>
      <c r="G40" s="452" t="s">
        <v>437</v>
      </c>
      <c r="H40" s="238">
        <v>50000</v>
      </c>
      <c r="I40" s="269">
        <f t="shared" si="1"/>
        <v>1500</v>
      </c>
      <c r="J40" s="239">
        <v>48500</v>
      </c>
      <c r="K40" s="240">
        <f t="shared" si="0"/>
        <v>0</v>
      </c>
      <c r="L40" s="249"/>
      <c r="M40" s="250"/>
      <c r="N40" s="250"/>
      <c r="O40" s="250"/>
    </row>
    <row r="41" spans="1:15" ht="30">
      <c r="A41" s="655"/>
      <c r="B41" s="652"/>
      <c r="C41" s="545"/>
      <c r="D41" s="236">
        <v>38</v>
      </c>
      <c r="E41" s="450" t="s">
        <v>438</v>
      </c>
      <c r="F41" s="451">
        <v>10</v>
      </c>
      <c r="G41" s="452" t="s">
        <v>439</v>
      </c>
      <c r="H41" s="238">
        <v>50000</v>
      </c>
      <c r="I41" s="269">
        <f t="shared" si="1"/>
        <v>1500</v>
      </c>
      <c r="J41" s="239">
        <v>48500</v>
      </c>
      <c r="K41" s="240">
        <f t="shared" si="0"/>
        <v>0</v>
      </c>
      <c r="L41" s="249"/>
      <c r="M41" s="250"/>
      <c r="N41" s="250"/>
      <c r="O41" s="250"/>
    </row>
    <row r="42" spans="1:15" ht="17.25">
      <c r="A42" s="655"/>
      <c r="B42" s="652"/>
      <c r="C42" s="545"/>
      <c r="D42" s="236">
        <v>39</v>
      </c>
      <c r="E42" s="452" t="s">
        <v>440</v>
      </c>
      <c r="F42" s="451">
        <v>10</v>
      </c>
      <c r="G42" s="452" t="s">
        <v>439</v>
      </c>
      <c r="H42" s="238">
        <v>50000</v>
      </c>
      <c r="I42" s="269">
        <f t="shared" si="1"/>
        <v>1500</v>
      </c>
      <c r="J42" s="239">
        <v>48500</v>
      </c>
      <c r="K42" s="240">
        <f t="shared" si="0"/>
        <v>0</v>
      </c>
      <c r="L42" s="249"/>
      <c r="M42" s="250"/>
      <c r="N42" s="250"/>
      <c r="O42" s="250"/>
    </row>
    <row r="43" spans="1:15" ht="17.25">
      <c r="A43" s="655"/>
      <c r="B43" s="652"/>
      <c r="C43" s="545"/>
      <c r="D43" s="236">
        <v>40</v>
      </c>
      <c r="E43" s="452" t="s">
        <v>441</v>
      </c>
      <c r="F43" s="451">
        <v>10</v>
      </c>
      <c r="G43" s="452" t="s">
        <v>260</v>
      </c>
      <c r="H43" s="238">
        <v>35000</v>
      </c>
      <c r="I43" s="269">
        <f t="shared" si="1"/>
        <v>1050</v>
      </c>
      <c r="J43" s="239">
        <v>33950</v>
      </c>
      <c r="K43" s="240">
        <f t="shared" si="0"/>
        <v>0</v>
      </c>
      <c r="L43" s="249"/>
      <c r="M43" s="250"/>
      <c r="N43" s="250"/>
      <c r="O43" s="250"/>
    </row>
    <row r="44" spans="1:15" ht="30">
      <c r="A44" s="655"/>
      <c r="B44" s="652"/>
      <c r="C44" s="545"/>
      <c r="D44" s="236">
        <v>41</v>
      </c>
      <c r="E44" s="450" t="s">
        <v>442</v>
      </c>
      <c r="F44" s="451">
        <v>11</v>
      </c>
      <c r="G44" s="452" t="s">
        <v>443</v>
      </c>
      <c r="H44" s="238">
        <v>75000</v>
      </c>
      <c r="I44" s="269">
        <f t="shared" si="1"/>
        <v>2250</v>
      </c>
      <c r="J44" s="239">
        <v>72750</v>
      </c>
      <c r="K44" s="240">
        <f t="shared" si="0"/>
        <v>0</v>
      </c>
      <c r="L44" s="249"/>
      <c r="M44" s="250"/>
      <c r="N44" s="250"/>
      <c r="O44" s="250"/>
    </row>
    <row r="45" spans="1:15" ht="30">
      <c r="A45" s="655"/>
      <c r="B45" s="652"/>
      <c r="C45" s="545"/>
      <c r="D45" s="236">
        <v>42</v>
      </c>
      <c r="E45" s="450" t="s">
        <v>444</v>
      </c>
      <c r="F45" s="451">
        <v>11</v>
      </c>
      <c r="G45" s="452" t="s">
        <v>260</v>
      </c>
      <c r="H45" s="238">
        <v>35000</v>
      </c>
      <c r="I45" s="269">
        <f t="shared" si="1"/>
        <v>1050</v>
      </c>
      <c r="J45" s="239">
        <v>33950</v>
      </c>
      <c r="K45" s="240">
        <f t="shared" si="0"/>
        <v>0</v>
      </c>
      <c r="L45" s="249"/>
      <c r="M45" s="250"/>
      <c r="N45" s="250"/>
      <c r="O45" s="250"/>
    </row>
    <row r="46" spans="1:15" ht="17.25">
      <c r="A46" s="655"/>
      <c r="B46" s="652"/>
      <c r="C46" s="545"/>
      <c r="D46" s="236">
        <v>43</v>
      </c>
      <c r="E46" s="452" t="s">
        <v>434</v>
      </c>
      <c r="F46" s="451">
        <v>11</v>
      </c>
      <c r="G46" s="452" t="s">
        <v>435</v>
      </c>
      <c r="H46" s="238">
        <v>35000</v>
      </c>
      <c r="I46" s="269">
        <f t="shared" si="1"/>
        <v>1050</v>
      </c>
      <c r="J46" s="239">
        <v>33950</v>
      </c>
      <c r="K46" s="240">
        <f t="shared" si="0"/>
        <v>0</v>
      </c>
      <c r="L46" s="249"/>
      <c r="M46" s="250"/>
      <c r="N46" s="250"/>
      <c r="O46" s="250"/>
    </row>
    <row r="47" spans="1:15" ht="17.25">
      <c r="A47" s="655"/>
      <c r="B47" s="652"/>
      <c r="C47" s="545"/>
      <c r="D47" s="236">
        <v>44</v>
      </c>
      <c r="E47" s="452" t="s">
        <v>445</v>
      </c>
      <c r="F47" s="451">
        <v>11</v>
      </c>
      <c r="G47" s="452" t="s">
        <v>260</v>
      </c>
      <c r="H47" s="238">
        <v>35000</v>
      </c>
      <c r="I47" s="269">
        <f t="shared" si="1"/>
        <v>1050</v>
      </c>
      <c r="J47" s="239">
        <v>33950</v>
      </c>
      <c r="K47" s="240">
        <f t="shared" si="0"/>
        <v>0</v>
      </c>
      <c r="L47" s="249"/>
      <c r="M47" s="250"/>
      <c r="N47" s="250"/>
      <c r="O47" s="250"/>
    </row>
    <row r="48" spans="1:15" ht="30">
      <c r="A48" s="655"/>
      <c r="B48" s="652"/>
      <c r="C48" s="545"/>
      <c r="D48" s="236">
        <v>45</v>
      </c>
      <c r="E48" s="450" t="s">
        <v>446</v>
      </c>
      <c r="F48" s="451">
        <v>12</v>
      </c>
      <c r="G48" s="452" t="s">
        <v>260</v>
      </c>
      <c r="H48" s="238">
        <v>50000</v>
      </c>
      <c r="I48" s="269">
        <f t="shared" si="1"/>
        <v>1500</v>
      </c>
      <c r="J48" s="239">
        <v>48500</v>
      </c>
      <c r="K48" s="240">
        <f t="shared" si="0"/>
        <v>0</v>
      </c>
      <c r="L48" s="249"/>
      <c r="M48" s="250"/>
      <c r="N48" s="250"/>
      <c r="O48" s="250"/>
    </row>
    <row r="49" spans="1:15" ht="17.25">
      <c r="A49" s="655"/>
      <c r="B49" s="652"/>
      <c r="C49" s="545"/>
      <c r="D49" s="236">
        <v>46</v>
      </c>
      <c r="E49" s="450" t="s">
        <v>447</v>
      </c>
      <c r="F49" s="451">
        <v>12</v>
      </c>
      <c r="G49" s="452" t="s">
        <v>260</v>
      </c>
      <c r="H49" s="238">
        <v>50000</v>
      </c>
      <c r="I49" s="269">
        <f t="shared" si="1"/>
        <v>1500</v>
      </c>
      <c r="J49" s="239">
        <v>48500</v>
      </c>
      <c r="K49" s="240">
        <f t="shared" si="0"/>
        <v>0</v>
      </c>
      <c r="L49" s="249"/>
      <c r="M49" s="250"/>
      <c r="N49" s="250"/>
      <c r="O49" s="250"/>
    </row>
    <row r="50" spans="1:15" ht="30">
      <c r="A50" s="655"/>
      <c r="B50" s="652"/>
      <c r="C50" s="545"/>
      <c r="D50" s="236">
        <v>47</v>
      </c>
      <c r="E50" s="450" t="s">
        <v>448</v>
      </c>
      <c r="F50" s="451">
        <v>12</v>
      </c>
      <c r="G50" s="452" t="s">
        <v>260</v>
      </c>
      <c r="H50" s="238">
        <v>50000</v>
      </c>
      <c r="I50" s="269">
        <f t="shared" si="1"/>
        <v>1500</v>
      </c>
      <c r="J50" s="239">
        <v>48500</v>
      </c>
      <c r="K50" s="240">
        <f t="shared" si="0"/>
        <v>0</v>
      </c>
      <c r="L50" s="249"/>
      <c r="M50" s="250"/>
      <c r="N50" s="250"/>
      <c r="O50" s="250"/>
    </row>
    <row r="51" spans="1:15" ht="17.25">
      <c r="A51" s="655"/>
      <c r="B51" s="652"/>
      <c r="C51" s="545"/>
      <c r="D51" s="236">
        <v>48</v>
      </c>
      <c r="E51" s="452" t="s">
        <v>449</v>
      </c>
      <c r="F51" s="160">
        <v>12</v>
      </c>
      <c r="G51" s="452" t="s">
        <v>359</v>
      </c>
      <c r="H51" s="238">
        <v>40000</v>
      </c>
      <c r="I51" s="269">
        <f t="shared" si="1"/>
        <v>1200</v>
      </c>
      <c r="J51" s="239">
        <v>38800</v>
      </c>
      <c r="K51" s="240">
        <f t="shared" si="0"/>
        <v>0</v>
      </c>
      <c r="L51" s="249"/>
      <c r="M51" s="250"/>
      <c r="N51" s="250"/>
      <c r="O51" s="250"/>
    </row>
    <row r="52" spans="1:15" ht="30">
      <c r="A52" s="655"/>
      <c r="B52" s="652"/>
      <c r="C52" s="545"/>
      <c r="D52" s="236">
        <v>49</v>
      </c>
      <c r="E52" s="450" t="s">
        <v>450</v>
      </c>
      <c r="F52" s="451">
        <v>13</v>
      </c>
      <c r="G52" s="452" t="s">
        <v>82</v>
      </c>
      <c r="H52" s="238">
        <v>50000</v>
      </c>
      <c r="I52" s="269">
        <f t="shared" si="1"/>
        <v>1500</v>
      </c>
      <c r="J52" s="239">
        <v>47160</v>
      </c>
      <c r="K52" s="240">
        <f t="shared" si="0"/>
        <v>1340</v>
      </c>
      <c r="L52" s="249"/>
      <c r="M52" s="250"/>
      <c r="N52" s="250"/>
      <c r="O52" s="250"/>
    </row>
    <row r="53" spans="1:15" ht="17.25">
      <c r="A53" s="655"/>
      <c r="B53" s="652"/>
      <c r="C53" s="545"/>
      <c r="D53" s="236">
        <v>50</v>
      </c>
      <c r="E53" s="450" t="s">
        <v>451</v>
      </c>
      <c r="F53" s="451">
        <v>13</v>
      </c>
      <c r="G53" s="452" t="s">
        <v>82</v>
      </c>
      <c r="H53" s="238">
        <v>50000</v>
      </c>
      <c r="I53" s="269">
        <f t="shared" si="1"/>
        <v>1500</v>
      </c>
      <c r="J53" s="239">
        <v>48500</v>
      </c>
      <c r="K53" s="240">
        <f t="shared" si="0"/>
        <v>0</v>
      </c>
      <c r="L53" s="249"/>
      <c r="M53" s="250"/>
      <c r="N53" s="250"/>
      <c r="O53" s="250"/>
    </row>
    <row r="54" spans="1:15" ht="17.25">
      <c r="A54" s="655"/>
      <c r="B54" s="652"/>
      <c r="C54" s="545"/>
      <c r="D54" s="236">
        <v>51</v>
      </c>
      <c r="E54" s="452" t="s">
        <v>452</v>
      </c>
      <c r="F54" s="451">
        <v>13</v>
      </c>
      <c r="G54" s="452" t="s">
        <v>82</v>
      </c>
      <c r="H54" s="238">
        <v>50000</v>
      </c>
      <c r="I54" s="269">
        <f t="shared" si="1"/>
        <v>1500</v>
      </c>
      <c r="J54" s="239">
        <v>48500</v>
      </c>
      <c r="K54" s="240">
        <f t="shared" si="0"/>
        <v>0</v>
      </c>
      <c r="L54" s="249"/>
      <c r="M54" s="250"/>
      <c r="N54" s="250"/>
      <c r="O54" s="250"/>
    </row>
    <row r="55" spans="1:15" ht="17.25">
      <c r="A55" s="655"/>
      <c r="B55" s="652"/>
      <c r="C55" s="545"/>
      <c r="D55" s="236">
        <v>52</v>
      </c>
      <c r="E55" s="452" t="s">
        <v>453</v>
      </c>
      <c r="F55" s="451">
        <v>13</v>
      </c>
      <c r="G55" s="452" t="s">
        <v>82</v>
      </c>
      <c r="H55" s="238">
        <v>80000</v>
      </c>
      <c r="I55" s="269">
        <f t="shared" si="1"/>
        <v>2400</v>
      </c>
      <c r="J55" s="239">
        <v>77600</v>
      </c>
      <c r="K55" s="240">
        <f t="shared" si="0"/>
        <v>0</v>
      </c>
      <c r="L55" s="249"/>
      <c r="M55" s="250"/>
      <c r="N55" s="250"/>
      <c r="O55" s="250"/>
    </row>
    <row r="56" spans="1:15" ht="45">
      <c r="A56" s="655"/>
      <c r="B56" s="652"/>
      <c r="C56" s="545"/>
      <c r="D56" s="236">
        <v>53</v>
      </c>
      <c r="E56" s="452" t="s">
        <v>454</v>
      </c>
      <c r="F56" s="453">
        <v>13</v>
      </c>
      <c r="G56" s="450" t="s">
        <v>455</v>
      </c>
      <c r="H56" s="238">
        <v>80000</v>
      </c>
      <c r="I56" s="269">
        <f t="shared" si="1"/>
        <v>2400</v>
      </c>
      <c r="J56" s="239">
        <v>77600</v>
      </c>
      <c r="K56" s="240">
        <f t="shared" si="0"/>
        <v>0</v>
      </c>
      <c r="L56" s="249"/>
      <c r="M56" s="250"/>
      <c r="N56" s="250"/>
      <c r="O56" s="250"/>
    </row>
    <row r="57" spans="1:15" ht="17.25">
      <c r="A57" s="655"/>
      <c r="B57" s="652"/>
      <c r="C57" s="545"/>
      <c r="D57" s="236">
        <v>54</v>
      </c>
      <c r="E57" s="454" t="s">
        <v>456</v>
      </c>
      <c r="F57" s="455">
        <v>14</v>
      </c>
      <c r="G57" s="456" t="s">
        <v>298</v>
      </c>
      <c r="H57" s="245">
        <v>50000</v>
      </c>
      <c r="I57" s="269">
        <f t="shared" si="1"/>
        <v>1500</v>
      </c>
      <c r="J57" s="246">
        <v>0</v>
      </c>
      <c r="K57" s="240">
        <f t="shared" si="0"/>
        <v>48500</v>
      </c>
      <c r="L57" s="249"/>
      <c r="M57" s="250"/>
      <c r="N57" s="250"/>
      <c r="O57" s="250"/>
    </row>
    <row r="58" spans="1:15" ht="17.25">
      <c r="A58" s="655"/>
      <c r="B58" s="652"/>
      <c r="C58" s="545"/>
      <c r="D58" s="236">
        <v>55</v>
      </c>
      <c r="E58" s="450" t="s">
        <v>457</v>
      </c>
      <c r="F58" s="451" t="s">
        <v>458</v>
      </c>
      <c r="G58" s="452" t="s">
        <v>308</v>
      </c>
      <c r="H58" s="238">
        <v>80000</v>
      </c>
      <c r="I58" s="269">
        <f t="shared" si="1"/>
        <v>2400</v>
      </c>
      <c r="J58" s="239">
        <v>77600</v>
      </c>
      <c r="K58" s="240">
        <f t="shared" si="0"/>
        <v>0</v>
      </c>
      <c r="L58" s="249"/>
      <c r="M58" s="250"/>
      <c r="N58" s="250"/>
      <c r="O58" s="250"/>
    </row>
    <row r="59" spans="1:15" ht="17.25">
      <c r="A59" s="655"/>
      <c r="B59" s="652"/>
      <c r="C59" s="545"/>
      <c r="D59" s="236">
        <v>56</v>
      </c>
      <c r="E59" s="450" t="s">
        <v>459</v>
      </c>
      <c r="F59" s="451">
        <v>14</v>
      </c>
      <c r="G59" s="452" t="s">
        <v>460</v>
      </c>
      <c r="H59" s="238">
        <v>50000</v>
      </c>
      <c r="I59" s="269">
        <f t="shared" si="1"/>
        <v>1500</v>
      </c>
      <c r="J59" s="239">
        <v>48500</v>
      </c>
      <c r="K59" s="240">
        <f t="shared" si="0"/>
        <v>0</v>
      </c>
      <c r="L59" s="249"/>
      <c r="M59" s="250"/>
      <c r="N59" s="250"/>
      <c r="O59" s="250"/>
    </row>
    <row r="60" spans="1:15" ht="17.25">
      <c r="A60" s="655"/>
      <c r="B60" s="652"/>
      <c r="C60" s="545"/>
      <c r="D60" s="236">
        <v>57</v>
      </c>
      <c r="E60" s="457" t="s">
        <v>461</v>
      </c>
      <c r="F60" s="451">
        <v>14</v>
      </c>
      <c r="G60" s="458" t="s">
        <v>296</v>
      </c>
      <c r="H60" s="238">
        <v>100000</v>
      </c>
      <c r="I60" s="269">
        <f t="shared" si="1"/>
        <v>3000</v>
      </c>
      <c r="J60" s="239">
        <v>96200</v>
      </c>
      <c r="K60" s="240">
        <f t="shared" si="0"/>
        <v>800</v>
      </c>
      <c r="L60" s="249"/>
      <c r="M60" s="250"/>
      <c r="N60" s="250"/>
      <c r="O60" s="250"/>
    </row>
    <row r="61" spans="1:15" ht="17.25">
      <c r="A61" s="655"/>
      <c r="B61" s="652"/>
      <c r="C61" s="545"/>
      <c r="D61" s="236">
        <v>58</v>
      </c>
      <c r="E61" s="452" t="s">
        <v>462</v>
      </c>
      <c r="F61" s="160">
        <v>14</v>
      </c>
      <c r="G61" s="452" t="s">
        <v>364</v>
      </c>
      <c r="H61" s="238">
        <v>50000</v>
      </c>
      <c r="I61" s="269">
        <f t="shared" si="1"/>
        <v>1500</v>
      </c>
      <c r="J61" s="239">
        <v>48500</v>
      </c>
      <c r="K61" s="240">
        <f t="shared" si="0"/>
        <v>0</v>
      </c>
      <c r="L61" s="249"/>
      <c r="M61" s="250"/>
      <c r="N61" s="250"/>
      <c r="O61" s="250"/>
    </row>
    <row r="62" spans="1:15" ht="17.25">
      <c r="A62" s="655"/>
      <c r="B62" s="652"/>
      <c r="C62" s="545"/>
      <c r="D62" s="236">
        <v>59</v>
      </c>
      <c r="E62" s="450" t="s">
        <v>463</v>
      </c>
      <c r="F62" s="451">
        <v>15</v>
      </c>
      <c r="G62" s="452" t="s">
        <v>308</v>
      </c>
      <c r="H62" s="238">
        <v>40000</v>
      </c>
      <c r="I62" s="269">
        <f t="shared" si="1"/>
        <v>1200</v>
      </c>
      <c r="J62" s="239">
        <v>38800</v>
      </c>
      <c r="K62" s="240">
        <f t="shared" si="0"/>
        <v>0</v>
      </c>
      <c r="L62" s="249"/>
      <c r="M62" s="250"/>
      <c r="N62" s="250"/>
      <c r="O62" s="250"/>
    </row>
    <row r="63" spans="1:15" ht="17.25">
      <c r="A63" s="655"/>
      <c r="B63" s="652"/>
      <c r="C63" s="545"/>
      <c r="D63" s="236">
        <v>60</v>
      </c>
      <c r="E63" s="450" t="s">
        <v>464</v>
      </c>
      <c r="F63" s="451">
        <v>15</v>
      </c>
      <c r="G63" s="452" t="s">
        <v>308</v>
      </c>
      <c r="H63" s="238">
        <v>50000</v>
      </c>
      <c r="I63" s="269">
        <f t="shared" si="1"/>
        <v>1500</v>
      </c>
      <c r="J63" s="239">
        <v>48500</v>
      </c>
      <c r="K63" s="240">
        <f t="shared" si="0"/>
        <v>0</v>
      </c>
      <c r="L63" s="249"/>
      <c r="M63" s="250"/>
      <c r="N63" s="250"/>
      <c r="O63" s="250"/>
    </row>
    <row r="64" spans="1:15" ht="17.25">
      <c r="A64" s="655"/>
      <c r="B64" s="652"/>
      <c r="C64" s="545"/>
      <c r="D64" s="236">
        <v>61</v>
      </c>
      <c r="E64" s="452" t="s">
        <v>465</v>
      </c>
      <c r="F64" s="160" t="s">
        <v>458</v>
      </c>
      <c r="G64" s="452" t="s">
        <v>443</v>
      </c>
      <c r="H64" s="238">
        <v>50000</v>
      </c>
      <c r="I64" s="269">
        <f t="shared" si="1"/>
        <v>1500</v>
      </c>
      <c r="J64" s="239">
        <v>48500</v>
      </c>
      <c r="K64" s="240">
        <f t="shared" si="0"/>
        <v>0</v>
      </c>
      <c r="L64" s="255"/>
      <c r="M64" s="256"/>
      <c r="N64" s="256"/>
      <c r="O64" s="256"/>
    </row>
    <row r="65" spans="1:18" ht="17.25">
      <c r="A65" s="655"/>
      <c r="B65" s="652"/>
      <c r="C65" s="545"/>
      <c r="D65" s="257">
        <v>62</v>
      </c>
      <c r="E65" s="459" t="s">
        <v>466</v>
      </c>
      <c r="F65" s="244">
        <v>15</v>
      </c>
      <c r="G65" s="459" t="s">
        <v>467</v>
      </c>
      <c r="H65" s="259">
        <v>50000</v>
      </c>
      <c r="I65" s="269">
        <f t="shared" si="1"/>
        <v>1500</v>
      </c>
      <c r="J65" s="246">
        <v>0</v>
      </c>
      <c r="K65" s="240">
        <f t="shared" si="0"/>
        <v>48500</v>
      </c>
      <c r="L65" s="255"/>
      <c r="M65" s="256"/>
      <c r="N65" s="256"/>
      <c r="O65" s="256"/>
    </row>
    <row r="66" spans="1:18" ht="25.5">
      <c r="A66" s="655"/>
      <c r="B66" s="652"/>
      <c r="C66" s="545"/>
      <c r="D66" s="236">
        <v>63</v>
      </c>
      <c r="E66" s="460" t="s">
        <v>468</v>
      </c>
      <c r="F66" s="160"/>
      <c r="G66" s="461"/>
      <c r="H66" s="238">
        <v>75000</v>
      </c>
      <c r="I66" s="269">
        <f t="shared" si="1"/>
        <v>2250</v>
      </c>
      <c r="J66" s="239">
        <v>72750</v>
      </c>
      <c r="K66" s="240">
        <f t="shared" si="0"/>
        <v>0</v>
      </c>
      <c r="L66" s="255"/>
      <c r="M66" s="256"/>
      <c r="N66" s="256"/>
      <c r="O66" s="256"/>
    </row>
    <row r="67" spans="1:18" ht="30">
      <c r="A67" s="655"/>
      <c r="B67" s="652"/>
      <c r="C67" s="545"/>
      <c r="D67" s="236">
        <v>64</v>
      </c>
      <c r="E67" s="450" t="s">
        <v>469</v>
      </c>
      <c r="F67" s="451"/>
      <c r="G67" s="452"/>
      <c r="H67" s="238">
        <v>39850</v>
      </c>
      <c r="I67" s="269">
        <v>0</v>
      </c>
      <c r="J67" s="270">
        <v>29920</v>
      </c>
      <c r="K67" s="240">
        <f t="shared" si="0"/>
        <v>9930</v>
      </c>
      <c r="L67" s="255"/>
      <c r="M67" s="256"/>
      <c r="N67" s="256"/>
      <c r="O67" s="256"/>
    </row>
    <row r="68" spans="1:18" ht="17.25">
      <c r="A68" s="655"/>
      <c r="B68" s="652"/>
      <c r="C68" s="545"/>
      <c r="D68" s="260"/>
      <c r="E68" s="462" t="s">
        <v>1</v>
      </c>
      <c r="F68" s="262"/>
      <c r="G68" s="462"/>
      <c r="H68" s="263">
        <f>SUM(H4:H67)</f>
        <v>3404850</v>
      </c>
      <c r="I68" s="263">
        <f t="shared" ref="I68:K68" si="2">SUM(I4:I67)</f>
        <v>97650</v>
      </c>
      <c r="J68" s="263">
        <f t="shared" si="2"/>
        <v>3158745</v>
      </c>
      <c r="K68" s="263">
        <f t="shared" si="2"/>
        <v>148455</v>
      </c>
      <c r="L68" s="264"/>
      <c r="M68" s="256"/>
      <c r="N68" s="256"/>
      <c r="O68" s="256"/>
    </row>
    <row r="69" spans="1:18" s="183" customFormat="1" ht="22.5">
      <c r="A69" s="655"/>
      <c r="B69" s="652"/>
      <c r="C69" s="545"/>
      <c r="D69" s="39"/>
      <c r="E69" s="463" t="s">
        <v>311</v>
      </c>
      <c r="F69" s="181"/>
      <c r="G69" s="464"/>
      <c r="H69" s="182">
        <f>J68</f>
        <v>3158745</v>
      </c>
      <c r="I69" s="268"/>
      <c r="J69" s="265"/>
      <c r="K69" s="240"/>
      <c r="L69" s="39"/>
      <c r="M69" s="235"/>
      <c r="N69" s="235"/>
      <c r="O69" s="235"/>
      <c r="R69" s="184"/>
    </row>
    <row r="70" spans="1:18" s="183" customFormat="1" ht="22.5">
      <c r="A70" s="655"/>
      <c r="B70" s="652"/>
      <c r="C70" s="545"/>
      <c r="D70" s="39"/>
      <c r="E70" s="463" t="s">
        <v>312</v>
      </c>
      <c r="F70" s="181"/>
      <c r="G70" s="464"/>
      <c r="H70" s="182">
        <f>I68</f>
        <v>97650</v>
      </c>
      <c r="I70" s="268"/>
      <c r="J70" s="265"/>
      <c r="K70" s="240"/>
      <c r="L70" s="39"/>
      <c r="M70" s="235"/>
      <c r="N70" s="235"/>
      <c r="O70" s="235"/>
      <c r="R70" s="184"/>
    </row>
    <row r="71" spans="1:18" s="183" customFormat="1" ht="22.5">
      <c r="A71" s="655"/>
      <c r="B71" s="652"/>
      <c r="C71" s="545"/>
      <c r="D71" s="39"/>
      <c r="E71" s="463" t="s">
        <v>375</v>
      </c>
      <c r="F71" s="181"/>
      <c r="G71" s="464"/>
      <c r="H71" s="182">
        <f>K68-H72</f>
        <v>109645</v>
      </c>
      <c r="I71" s="268"/>
      <c r="J71" s="265"/>
      <c r="K71" s="240"/>
      <c r="L71" s="39"/>
      <c r="M71" s="235"/>
      <c r="N71" s="235"/>
      <c r="O71" s="235"/>
      <c r="R71" s="184"/>
    </row>
    <row r="72" spans="1:18" s="183" customFormat="1" ht="22.5">
      <c r="A72" s="655"/>
      <c r="B72" s="652"/>
      <c r="C72" s="545"/>
      <c r="D72" s="39"/>
      <c r="E72" s="463" t="s">
        <v>319</v>
      </c>
      <c r="F72" s="181"/>
      <c r="G72" s="464"/>
      <c r="H72" s="182">
        <v>38810</v>
      </c>
      <c r="I72" s="268"/>
      <c r="J72" s="265"/>
      <c r="K72" s="240"/>
      <c r="L72" s="39"/>
      <c r="M72" s="235"/>
      <c r="N72" s="235"/>
      <c r="O72" s="235"/>
      <c r="R72" s="184"/>
    </row>
    <row r="73" spans="1:18" s="183" customFormat="1" ht="22.5">
      <c r="A73" s="656"/>
      <c r="B73" s="653"/>
      <c r="C73" s="546"/>
      <c r="D73" s="39"/>
      <c r="E73" s="463" t="s">
        <v>1</v>
      </c>
      <c r="F73" s="181"/>
      <c r="G73" s="464"/>
      <c r="H73" s="182">
        <f>SUM(H69:H72)</f>
        <v>3404850</v>
      </c>
      <c r="I73" s="268"/>
      <c r="J73" s="265"/>
      <c r="K73" s="240"/>
      <c r="L73" s="39"/>
      <c r="M73" s="235"/>
      <c r="N73" s="235"/>
      <c r="O73" s="235"/>
      <c r="R73" s="184"/>
    </row>
    <row r="74" spans="1:18" ht="17.25">
      <c r="D74" s="266"/>
      <c r="E74" s="185"/>
      <c r="F74" s="1"/>
      <c r="G74" s="186"/>
      <c r="H74" s="186"/>
    </row>
    <row r="75" spans="1:18" ht="17.25">
      <c r="D75" s="266"/>
      <c r="E75" s="187"/>
      <c r="F75" s="187"/>
      <c r="G75" s="187"/>
      <c r="H75" s="187"/>
    </row>
    <row r="76" spans="1:18" ht="17.25">
      <c r="D76" s="266"/>
      <c r="E76" s="188"/>
      <c r="F76" s="7"/>
      <c r="G76" s="7"/>
      <c r="H76" s="7"/>
    </row>
  </sheetData>
  <mergeCells count="6">
    <mergeCell ref="D1:H1"/>
    <mergeCell ref="A2:D2"/>
    <mergeCell ref="E2:L2"/>
    <mergeCell ref="A4:A73"/>
    <mergeCell ref="B4:B73"/>
    <mergeCell ref="C4:C73"/>
  </mergeCells>
  <pageMargins left="0.24" right="0.16" top="0.35" bottom="0.21" header="0.3" footer="0.2"/>
  <pageSetup paperSize="9" scale="75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O77"/>
  <sheetViews>
    <sheetView workbookViewId="0">
      <selection activeCell="A4" sqref="A4:XFD4"/>
    </sheetView>
  </sheetViews>
  <sheetFormatPr defaultRowHeight="17.25"/>
  <cols>
    <col min="1" max="1" width="5.7109375" style="17" customWidth="1"/>
    <col min="2" max="2" width="20.140625" style="17" customWidth="1"/>
    <col min="3" max="3" width="17.5703125" style="17" customWidth="1"/>
    <col min="4" max="4" width="6.28515625" style="17" customWidth="1"/>
    <col min="5" max="5" width="38.28515625" style="17" customWidth="1"/>
    <col min="6" max="6" width="6.42578125" style="17" customWidth="1"/>
    <col min="7" max="7" width="9.140625" style="17"/>
    <col min="8" max="8" width="19.140625" style="19" customWidth="1"/>
    <col min="9" max="9" width="16.5703125" style="19" customWidth="1"/>
    <col min="10" max="10" width="20.5703125" style="19" customWidth="1"/>
    <col min="11" max="11" width="17.42578125" style="19" customWidth="1"/>
    <col min="12" max="16384" width="9.140625" style="17"/>
  </cols>
  <sheetData>
    <row r="1" spans="1:12" ht="29.25">
      <c r="D1" s="572" t="s">
        <v>470</v>
      </c>
      <c r="E1" s="572"/>
      <c r="F1" s="572"/>
      <c r="G1" s="572"/>
      <c r="H1" s="572"/>
      <c r="I1" s="572"/>
      <c r="J1" s="572"/>
      <c r="K1" s="572"/>
      <c r="L1" s="572"/>
    </row>
    <row r="2" spans="1:12" ht="22.5">
      <c r="D2" s="573" t="s">
        <v>471</v>
      </c>
      <c r="E2" s="573"/>
      <c r="F2" s="573"/>
      <c r="G2" s="573"/>
      <c r="H2" s="573"/>
      <c r="I2" s="573"/>
      <c r="J2" s="573"/>
      <c r="K2" s="573"/>
      <c r="L2" s="573"/>
    </row>
    <row r="3" spans="1:12" ht="19.5">
      <c r="D3" s="567" t="s">
        <v>792</v>
      </c>
      <c r="E3" s="567"/>
      <c r="F3" s="567"/>
      <c r="G3" s="567"/>
      <c r="H3" s="567"/>
      <c r="I3" s="567"/>
      <c r="J3" s="567"/>
      <c r="K3" s="567"/>
      <c r="L3" s="567"/>
    </row>
    <row r="4" spans="1:12" s="1" customFormat="1" ht="24.95" customHeight="1">
      <c r="A4" s="649" t="s">
        <v>8</v>
      </c>
      <c r="B4" s="649"/>
      <c r="C4" s="649"/>
      <c r="D4" s="649"/>
      <c r="E4" s="650" t="s">
        <v>30</v>
      </c>
      <c r="F4" s="650"/>
      <c r="G4" s="650"/>
      <c r="H4" s="650"/>
      <c r="I4" s="650"/>
      <c r="J4" s="650"/>
      <c r="K4" s="650"/>
      <c r="L4" s="650"/>
    </row>
    <row r="5" spans="1:12" ht="18">
      <c r="A5" s="18" t="s">
        <v>0</v>
      </c>
      <c r="B5" s="18" t="s">
        <v>9</v>
      </c>
      <c r="C5" s="18" t="s">
        <v>144</v>
      </c>
      <c r="D5" s="47" t="s">
        <v>238</v>
      </c>
      <c r="E5" s="47" t="s">
        <v>239</v>
      </c>
      <c r="F5" s="47" t="s">
        <v>240</v>
      </c>
      <c r="G5" s="47" t="s">
        <v>241</v>
      </c>
      <c r="H5" s="47" t="s">
        <v>88</v>
      </c>
      <c r="I5" s="47" t="str">
        <f>janagati!F2</f>
        <v>sG6]Gh]G;L</v>
      </c>
      <c r="J5" s="46" t="s">
        <v>243</v>
      </c>
      <c r="K5" s="46" t="s">
        <v>3</v>
      </c>
      <c r="L5" s="47" t="s">
        <v>31</v>
      </c>
    </row>
    <row r="6" spans="1:12">
      <c r="A6" s="654">
        <v>1</v>
      </c>
      <c r="B6" s="651" t="s">
        <v>471</v>
      </c>
      <c r="C6" s="544">
        <f>H77</f>
        <v>9254350</v>
      </c>
      <c r="D6" s="156">
        <v>1</v>
      </c>
      <c r="E6" s="472" t="s">
        <v>472</v>
      </c>
      <c r="F6" s="473">
        <v>1</v>
      </c>
      <c r="G6" s="472" t="s">
        <v>247</v>
      </c>
      <c r="H6" s="271">
        <v>75000</v>
      </c>
      <c r="I6" s="271">
        <f>H6*3%</f>
        <v>2250</v>
      </c>
      <c r="J6" s="271">
        <v>72750</v>
      </c>
      <c r="K6" s="271">
        <f>H6-I6-J6</f>
        <v>0</v>
      </c>
      <c r="L6" s="166"/>
    </row>
    <row r="7" spans="1:12">
      <c r="A7" s="655"/>
      <c r="B7" s="652"/>
      <c r="C7" s="545"/>
      <c r="D7" s="156">
        <v>2</v>
      </c>
      <c r="E7" s="474" t="s">
        <v>473</v>
      </c>
      <c r="F7" s="473">
        <v>1</v>
      </c>
      <c r="G7" s="472" t="s">
        <v>251</v>
      </c>
      <c r="H7" s="271">
        <v>75000</v>
      </c>
      <c r="I7" s="271">
        <f t="shared" ref="I7:I70" si="0">H7*3%</f>
        <v>2250</v>
      </c>
      <c r="J7" s="271">
        <v>72750</v>
      </c>
      <c r="K7" s="271">
        <f t="shared" ref="K7:K70" si="1">H7-I7-J7</f>
        <v>0</v>
      </c>
      <c r="L7" s="166"/>
    </row>
    <row r="8" spans="1:12">
      <c r="A8" s="655"/>
      <c r="B8" s="652"/>
      <c r="C8" s="545"/>
      <c r="D8" s="156">
        <v>3</v>
      </c>
      <c r="E8" s="472" t="s">
        <v>474</v>
      </c>
      <c r="F8" s="473">
        <v>1</v>
      </c>
      <c r="G8" s="472" t="s">
        <v>475</v>
      </c>
      <c r="H8" s="271">
        <v>75000</v>
      </c>
      <c r="I8" s="271">
        <f t="shared" si="0"/>
        <v>2250</v>
      </c>
      <c r="J8" s="271">
        <v>72750</v>
      </c>
      <c r="K8" s="271">
        <f t="shared" si="1"/>
        <v>0</v>
      </c>
      <c r="L8" s="166"/>
    </row>
    <row r="9" spans="1:12">
      <c r="A9" s="655"/>
      <c r="B9" s="652"/>
      <c r="C9" s="545"/>
      <c r="D9" s="156">
        <v>4</v>
      </c>
      <c r="E9" s="472" t="s">
        <v>476</v>
      </c>
      <c r="F9" s="473">
        <v>1</v>
      </c>
      <c r="G9" s="472" t="s">
        <v>251</v>
      </c>
      <c r="H9" s="271">
        <v>70000</v>
      </c>
      <c r="I9" s="271">
        <f t="shared" si="0"/>
        <v>2100</v>
      </c>
      <c r="J9" s="271">
        <v>67900</v>
      </c>
      <c r="K9" s="271">
        <f t="shared" si="1"/>
        <v>0</v>
      </c>
      <c r="L9" s="166"/>
    </row>
    <row r="10" spans="1:12">
      <c r="A10" s="655"/>
      <c r="B10" s="652"/>
      <c r="C10" s="545"/>
      <c r="D10" s="156">
        <v>5</v>
      </c>
      <c r="E10" s="472" t="s">
        <v>477</v>
      </c>
      <c r="F10" s="473">
        <v>1</v>
      </c>
      <c r="G10" s="472" t="s">
        <v>247</v>
      </c>
      <c r="H10" s="271">
        <v>35000</v>
      </c>
      <c r="I10" s="271">
        <f t="shared" si="0"/>
        <v>1050</v>
      </c>
      <c r="J10" s="271">
        <v>33950</v>
      </c>
      <c r="K10" s="271">
        <f t="shared" si="1"/>
        <v>0</v>
      </c>
      <c r="L10" s="166"/>
    </row>
    <row r="11" spans="1:12">
      <c r="A11" s="655"/>
      <c r="B11" s="652"/>
      <c r="C11" s="545"/>
      <c r="D11" s="156">
        <v>6</v>
      </c>
      <c r="E11" s="472" t="s">
        <v>478</v>
      </c>
      <c r="F11" s="473">
        <v>1</v>
      </c>
      <c r="G11" s="472" t="s">
        <v>247</v>
      </c>
      <c r="H11" s="271">
        <v>35000</v>
      </c>
      <c r="I11" s="271">
        <f t="shared" si="0"/>
        <v>1050</v>
      </c>
      <c r="J11" s="271">
        <v>33950</v>
      </c>
      <c r="K11" s="271">
        <f t="shared" si="1"/>
        <v>0</v>
      </c>
      <c r="L11" s="166"/>
    </row>
    <row r="12" spans="1:12">
      <c r="A12" s="655"/>
      <c r="B12" s="652"/>
      <c r="C12" s="545"/>
      <c r="D12" s="156">
        <v>7</v>
      </c>
      <c r="E12" s="475" t="s">
        <v>479</v>
      </c>
      <c r="F12" s="476">
        <v>2</v>
      </c>
      <c r="G12" s="475" t="s">
        <v>77</v>
      </c>
      <c r="H12" s="273">
        <v>30000</v>
      </c>
      <c r="I12" s="271">
        <f t="shared" si="0"/>
        <v>900</v>
      </c>
      <c r="J12" s="273">
        <v>29100</v>
      </c>
      <c r="K12" s="271">
        <f t="shared" si="1"/>
        <v>0</v>
      </c>
      <c r="L12" s="166"/>
    </row>
    <row r="13" spans="1:12">
      <c r="A13" s="655"/>
      <c r="B13" s="652"/>
      <c r="C13" s="545"/>
      <c r="D13" s="156">
        <v>8</v>
      </c>
      <c r="E13" s="472" t="s">
        <v>480</v>
      </c>
      <c r="F13" s="473">
        <v>2</v>
      </c>
      <c r="G13" s="472" t="s">
        <v>481</v>
      </c>
      <c r="H13" s="271">
        <v>100000</v>
      </c>
      <c r="I13" s="271">
        <f t="shared" si="0"/>
        <v>3000</v>
      </c>
      <c r="J13" s="271">
        <v>97000</v>
      </c>
      <c r="K13" s="271">
        <f t="shared" si="1"/>
        <v>0</v>
      </c>
      <c r="L13" s="166"/>
    </row>
    <row r="14" spans="1:12">
      <c r="A14" s="655"/>
      <c r="B14" s="652"/>
      <c r="C14" s="545"/>
      <c r="D14" s="156">
        <v>9</v>
      </c>
      <c r="E14" s="472" t="s">
        <v>482</v>
      </c>
      <c r="F14" s="473">
        <v>2</v>
      </c>
      <c r="G14" s="472" t="s">
        <v>388</v>
      </c>
      <c r="H14" s="271">
        <v>100000</v>
      </c>
      <c r="I14" s="271">
        <f t="shared" si="0"/>
        <v>3000</v>
      </c>
      <c r="J14" s="271">
        <v>97000</v>
      </c>
      <c r="K14" s="271">
        <f t="shared" si="1"/>
        <v>0</v>
      </c>
      <c r="L14" s="166"/>
    </row>
    <row r="15" spans="1:12">
      <c r="A15" s="655"/>
      <c r="B15" s="652"/>
      <c r="C15" s="545"/>
      <c r="D15" s="156">
        <v>10</v>
      </c>
      <c r="E15" s="472" t="s">
        <v>483</v>
      </c>
      <c r="F15" s="473">
        <v>2</v>
      </c>
      <c r="G15" s="472" t="s">
        <v>484</v>
      </c>
      <c r="H15" s="271">
        <v>140000</v>
      </c>
      <c r="I15" s="271">
        <f t="shared" si="0"/>
        <v>4200</v>
      </c>
      <c r="J15" s="271">
        <v>135800</v>
      </c>
      <c r="K15" s="271">
        <f t="shared" si="1"/>
        <v>0</v>
      </c>
      <c r="L15" s="166"/>
    </row>
    <row r="16" spans="1:12">
      <c r="A16" s="655"/>
      <c r="B16" s="652"/>
      <c r="C16" s="545"/>
      <c r="D16" s="156">
        <v>11</v>
      </c>
      <c r="E16" s="472" t="s">
        <v>485</v>
      </c>
      <c r="F16" s="473">
        <v>2</v>
      </c>
      <c r="G16" s="472" t="s">
        <v>486</v>
      </c>
      <c r="H16" s="271">
        <v>100000</v>
      </c>
      <c r="I16" s="271">
        <f t="shared" si="0"/>
        <v>3000</v>
      </c>
      <c r="J16" s="271">
        <v>97000</v>
      </c>
      <c r="K16" s="271">
        <f t="shared" si="1"/>
        <v>0</v>
      </c>
      <c r="L16" s="166"/>
    </row>
    <row r="17" spans="1:12">
      <c r="A17" s="655"/>
      <c r="B17" s="652"/>
      <c r="C17" s="545"/>
      <c r="D17" s="156">
        <v>12</v>
      </c>
      <c r="E17" s="475" t="s">
        <v>487</v>
      </c>
      <c r="F17" s="473">
        <v>3</v>
      </c>
      <c r="G17" s="472" t="s">
        <v>397</v>
      </c>
      <c r="H17" s="271">
        <v>30000</v>
      </c>
      <c r="I17" s="271">
        <f t="shared" si="0"/>
        <v>900</v>
      </c>
      <c r="J17" s="271">
        <v>29100</v>
      </c>
      <c r="K17" s="271">
        <f t="shared" si="1"/>
        <v>0</v>
      </c>
      <c r="L17" s="166"/>
    </row>
    <row r="18" spans="1:12">
      <c r="A18" s="655"/>
      <c r="B18" s="652"/>
      <c r="C18" s="545"/>
      <c r="D18" s="156">
        <v>13</v>
      </c>
      <c r="E18" s="475" t="s">
        <v>488</v>
      </c>
      <c r="F18" s="473">
        <v>3</v>
      </c>
      <c r="G18" s="472" t="s">
        <v>77</v>
      </c>
      <c r="H18" s="271">
        <v>40000</v>
      </c>
      <c r="I18" s="271">
        <f t="shared" si="0"/>
        <v>1200</v>
      </c>
      <c r="J18" s="271">
        <v>38800</v>
      </c>
      <c r="K18" s="271">
        <f t="shared" si="1"/>
        <v>0</v>
      </c>
      <c r="L18" s="166"/>
    </row>
    <row r="19" spans="1:12">
      <c r="A19" s="655"/>
      <c r="B19" s="652"/>
      <c r="C19" s="545"/>
      <c r="D19" s="156">
        <v>14</v>
      </c>
      <c r="E19" s="475" t="s">
        <v>489</v>
      </c>
      <c r="F19" s="473">
        <v>3</v>
      </c>
      <c r="G19" s="472" t="s">
        <v>490</v>
      </c>
      <c r="H19" s="271">
        <v>120000</v>
      </c>
      <c r="I19" s="271">
        <f t="shared" si="0"/>
        <v>3600</v>
      </c>
      <c r="J19" s="271">
        <v>116400</v>
      </c>
      <c r="K19" s="271">
        <f t="shared" si="1"/>
        <v>0</v>
      </c>
      <c r="L19" s="166"/>
    </row>
    <row r="20" spans="1:12">
      <c r="A20" s="655"/>
      <c r="B20" s="652"/>
      <c r="C20" s="545"/>
      <c r="D20" s="156">
        <v>15</v>
      </c>
      <c r="E20" s="472" t="s">
        <v>491</v>
      </c>
      <c r="F20" s="473">
        <v>3</v>
      </c>
      <c r="G20" s="472" t="s">
        <v>492</v>
      </c>
      <c r="H20" s="271">
        <v>50000</v>
      </c>
      <c r="I20" s="271">
        <f t="shared" si="0"/>
        <v>1500</v>
      </c>
      <c r="J20" s="271">
        <v>48500</v>
      </c>
      <c r="K20" s="271">
        <f t="shared" si="1"/>
        <v>0</v>
      </c>
      <c r="L20" s="166"/>
    </row>
    <row r="21" spans="1:12">
      <c r="A21" s="655"/>
      <c r="B21" s="652"/>
      <c r="C21" s="545"/>
      <c r="D21" s="156">
        <v>16</v>
      </c>
      <c r="E21" s="472" t="s">
        <v>493</v>
      </c>
      <c r="F21" s="473">
        <v>3</v>
      </c>
      <c r="G21" s="472" t="s">
        <v>397</v>
      </c>
      <c r="H21" s="271">
        <v>60000</v>
      </c>
      <c r="I21" s="271">
        <f t="shared" si="0"/>
        <v>1800</v>
      </c>
      <c r="J21" s="271">
        <v>58200</v>
      </c>
      <c r="K21" s="271">
        <f t="shared" si="1"/>
        <v>0</v>
      </c>
      <c r="L21" s="166"/>
    </row>
    <row r="22" spans="1:12">
      <c r="A22" s="655"/>
      <c r="B22" s="652"/>
      <c r="C22" s="545"/>
      <c r="D22" s="156">
        <v>17</v>
      </c>
      <c r="E22" s="472" t="s">
        <v>494</v>
      </c>
      <c r="F22" s="473">
        <v>3</v>
      </c>
      <c r="G22" s="472" t="s">
        <v>495</v>
      </c>
      <c r="H22" s="271">
        <v>80000</v>
      </c>
      <c r="I22" s="271">
        <f t="shared" si="0"/>
        <v>2400</v>
      </c>
      <c r="J22" s="271">
        <v>77600</v>
      </c>
      <c r="K22" s="271">
        <f t="shared" si="1"/>
        <v>0</v>
      </c>
      <c r="L22" s="166"/>
    </row>
    <row r="23" spans="1:12">
      <c r="A23" s="655"/>
      <c r="B23" s="652"/>
      <c r="C23" s="545"/>
      <c r="D23" s="156">
        <v>18</v>
      </c>
      <c r="E23" s="472" t="s">
        <v>496</v>
      </c>
      <c r="F23" s="473" t="s">
        <v>392</v>
      </c>
      <c r="G23" s="472" t="s">
        <v>492</v>
      </c>
      <c r="H23" s="271">
        <v>130000</v>
      </c>
      <c r="I23" s="271">
        <f t="shared" si="0"/>
        <v>3900</v>
      </c>
      <c r="J23" s="271">
        <v>126100</v>
      </c>
      <c r="K23" s="271">
        <f t="shared" si="1"/>
        <v>0</v>
      </c>
      <c r="L23" s="166"/>
    </row>
    <row r="24" spans="1:12">
      <c r="A24" s="655"/>
      <c r="B24" s="652"/>
      <c r="C24" s="545"/>
      <c r="D24" s="156">
        <v>19</v>
      </c>
      <c r="E24" s="477" t="s">
        <v>497</v>
      </c>
      <c r="F24" s="473">
        <v>4</v>
      </c>
      <c r="G24" s="477" t="s">
        <v>498</v>
      </c>
      <c r="H24" s="271">
        <v>100000</v>
      </c>
      <c r="I24" s="271">
        <f t="shared" si="0"/>
        <v>3000</v>
      </c>
      <c r="J24" s="271">
        <v>97000</v>
      </c>
      <c r="K24" s="271">
        <f t="shared" si="1"/>
        <v>0</v>
      </c>
      <c r="L24" s="166"/>
    </row>
    <row r="25" spans="1:12">
      <c r="A25" s="655"/>
      <c r="B25" s="652"/>
      <c r="C25" s="545"/>
      <c r="D25" s="156">
        <v>20</v>
      </c>
      <c r="E25" s="477" t="s">
        <v>499</v>
      </c>
      <c r="F25" s="473" t="s">
        <v>500</v>
      </c>
      <c r="G25" s="477" t="s">
        <v>501</v>
      </c>
      <c r="H25" s="271">
        <v>480000</v>
      </c>
      <c r="I25" s="271">
        <f t="shared" si="0"/>
        <v>14400</v>
      </c>
      <c r="J25" s="271">
        <v>465600</v>
      </c>
      <c r="K25" s="271">
        <f t="shared" si="1"/>
        <v>0</v>
      </c>
      <c r="L25" s="166"/>
    </row>
    <row r="26" spans="1:12">
      <c r="A26" s="655"/>
      <c r="B26" s="652"/>
      <c r="C26" s="545"/>
      <c r="D26" s="156">
        <v>21</v>
      </c>
      <c r="E26" s="478" t="s">
        <v>502</v>
      </c>
      <c r="F26" s="473">
        <v>4</v>
      </c>
      <c r="G26" s="477" t="s">
        <v>330</v>
      </c>
      <c r="H26" s="271">
        <v>60000</v>
      </c>
      <c r="I26" s="271">
        <f t="shared" si="0"/>
        <v>1800</v>
      </c>
      <c r="J26" s="271">
        <v>58200</v>
      </c>
      <c r="K26" s="271">
        <f t="shared" si="1"/>
        <v>0</v>
      </c>
      <c r="L26" s="166"/>
    </row>
    <row r="27" spans="1:12">
      <c r="A27" s="655"/>
      <c r="B27" s="652"/>
      <c r="C27" s="545"/>
      <c r="D27" s="156">
        <v>22</v>
      </c>
      <c r="E27" s="479" t="s">
        <v>503</v>
      </c>
      <c r="F27" s="473">
        <v>4</v>
      </c>
      <c r="G27" s="477" t="s">
        <v>330</v>
      </c>
      <c r="H27" s="271">
        <v>70000</v>
      </c>
      <c r="I27" s="271">
        <f t="shared" si="0"/>
        <v>2100</v>
      </c>
      <c r="J27" s="271">
        <v>67900</v>
      </c>
      <c r="K27" s="271">
        <f t="shared" si="1"/>
        <v>0</v>
      </c>
      <c r="L27" s="166"/>
    </row>
    <row r="28" spans="1:12">
      <c r="A28" s="655"/>
      <c r="B28" s="652"/>
      <c r="C28" s="545"/>
      <c r="D28" s="156">
        <v>23</v>
      </c>
      <c r="E28" s="477" t="s">
        <v>504</v>
      </c>
      <c r="F28" s="473">
        <v>4</v>
      </c>
      <c r="G28" s="477" t="s">
        <v>330</v>
      </c>
      <c r="H28" s="271">
        <v>50000</v>
      </c>
      <c r="I28" s="271">
        <f t="shared" si="0"/>
        <v>1500</v>
      </c>
      <c r="J28" s="271">
        <v>48500</v>
      </c>
      <c r="K28" s="271">
        <f t="shared" si="1"/>
        <v>0</v>
      </c>
      <c r="L28" s="166"/>
    </row>
    <row r="29" spans="1:12">
      <c r="A29" s="655"/>
      <c r="B29" s="652"/>
      <c r="C29" s="545"/>
      <c r="D29" s="156">
        <v>24</v>
      </c>
      <c r="E29" s="477" t="s">
        <v>505</v>
      </c>
      <c r="F29" s="473">
        <v>4</v>
      </c>
      <c r="G29" s="477" t="s">
        <v>407</v>
      </c>
      <c r="H29" s="271">
        <v>70000</v>
      </c>
      <c r="I29" s="271">
        <f t="shared" si="0"/>
        <v>2100</v>
      </c>
      <c r="J29" s="271">
        <v>67900</v>
      </c>
      <c r="K29" s="271">
        <f t="shared" si="1"/>
        <v>0</v>
      </c>
      <c r="L29" s="166"/>
    </row>
    <row r="30" spans="1:12">
      <c r="A30" s="655"/>
      <c r="B30" s="652"/>
      <c r="C30" s="545"/>
      <c r="D30" s="156">
        <v>25</v>
      </c>
      <c r="E30" s="477" t="s">
        <v>506</v>
      </c>
      <c r="F30" s="473">
        <v>4</v>
      </c>
      <c r="G30" s="477" t="s">
        <v>330</v>
      </c>
      <c r="H30" s="271">
        <v>30000</v>
      </c>
      <c r="I30" s="271">
        <f t="shared" si="0"/>
        <v>900</v>
      </c>
      <c r="J30" s="271">
        <v>29100</v>
      </c>
      <c r="K30" s="271">
        <f t="shared" si="1"/>
        <v>0</v>
      </c>
      <c r="L30" s="166"/>
    </row>
    <row r="31" spans="1:12" ht="28.5">
      <c r="A31" s="655"/>
      <c r="B31" s="652"/>
      <c r="C31" s="545"/>
      <c r="D31" s="156">
        <v>26</v>
      </c>
      <c r="E31" s="480" t="s">
        <v>507</v>
      </c>
      <c r="F31" s="473" t="s">
        <v>508</v>
      </c>
      <c r="G31" s="481" t="s">
        <v>509</v>
      </c>
      <c r="H31" s="271">
        <v>160000</v>
      </c>
      <c r="I31" s="271">
        <f t="shared" si="0"/>
        <v>4800</v>
      </c>
      <c r="J31" s="271">
        <v>155200</v>
      </c>
      <c r="K31" s="271">
        <f t="shared" si="1"/>
        <v>0</v>
      </c>
      <c r="L31" s="166"/>
    </row>
    <row r="32" spans="1:12" ht="28.5">
      <c r="A32" s="655"/>
      <c r="B32" s="652"/>
      <c r="C32" s="545"/>
      <c r="D32" s="156">
        <v>27</v>
      </c>
      <c r="E32" s="480" t="s">
        <v>510</v>
      </c>
      <c r="F32" s="473">
        <v>5</v>
      </c>
      <c r="G32" s="481" t="s">
        <v>511</v>
      </c>
      <c r="H32" s="271">
        <v>300000</v>
      </c>
      <c r="I32" s="271">
        <f t="shared" si="0"/>
        <v>9000</v>
      </c>
      <c r="J32" s="271">
        <v>291000</v>
      </c>
      <c r="K32" s="271">
        <f t="shared" si="1"/>
        <v>0</v>
      </c>
      <c r="L32" s="166"/>
    </row>
    <row r="33" spans="1:12">
      <c r="A33" s="655"/>
      <c r="B33" s="652"/>
      <c r="C33" s="545"/>
      <c r="D33" s="156">
        <v>28</v>
      </c>
      <c r="E33" s="477" t="s">
        <v>512</v>
      </c>
      <c r="F33" s="473" t="s">
        <v>508</v>
      </c>
      <c r="G33" s="477" t="s">
        <v>513</v>
      </c>
      <c r="H33" s="271">
        <v>100000</v>
      </c>
      <c r="I33" s="271">
        <v>0</v>
      </c>
      <c r="J33" s="271">
        <v>100000</v>
      </c>
      <c r="K33" s="271">
        <f t="shared" si="1"/>
        <v>0</v>
      </c>
      <c r="L33" s="166"/>
    </row>
    <row r="34" spans="1:12">
      <c r="A34" s="655"/>
      <c r="B34" s="652"/>
      <c r="C34" s="545"/>
      <c r="D34" s="156">
        <v>29</v>
      </c>
      <c r="E34" s="477" t="s">
        <v>514</v>
      </c>
      <c r="F34" s="473">
        <v>5</v>
      </c>
      <c r="G34" s="477" t="s">
        <v>332</v>
      </c>
      <c r="H34" s="271">
        <v>100000</v>
      </c>
      <c r="I34" s="271">
        <f t="shared" si="0"/>
        <v>3000</v>
      </c>
      <c r="J34" s="271">
        <v>97000</v>
      </c>
      <c r="K34" s="271">
        <f t="shared" si="1"/>
        <v>0</v>
      </c>
      <c r="L34" s="166"/>
    </row>
    <row r="35" spans="1:12">
      <c r="A35" s="655"/>
      <c r="B35" s="652"/>
      <c r="C35" s="545"/>
      <c r="D35" s="465">
        <v>30</v>
      </c>
      <c r="E35" s="466" t="s">
        <v>515</v>
      </c>
      <c r="F35" s="465">
        <v>6</v>
      </c>
      <c r="G35" s="466" t="s">
        <v>516</v>
      </c>
      <c r="H35" s="271">
        <v>75000</v>
      </c>
      <c r="I35" s="271">
        <f t="shared" si="0"/>
        <v>2250</v>
      </c>
      <c r="J35" s="271">
        <v>72750</v>
      </c>
      <c r="K35" s="271">
        <f t="shared" si="1"/>
        <v>0</v>
      </c>
      <c r="L35" s="166"/>
    </row>
    <row r="36" spans="1:12">
      <c r="A36" s="655"/>
      <c r="B36" s="652"/>
      <c r="C36" s="545"/>
      <c r="D36" s="465">
        <v>31</v>
      </c>
      <c r="E36" s="466" t="s">
        <v>517</v>
      </c>
      <c r="F36" s="465">
        <v>6</v>
      </c>
      <c r="G36" s="466" t="s">
        <v>518</v>
      </c>
      <c r="H36" s="271">
        <v>150000</v>
      </c>
      <c r="I36" s="271">
        <f t="shared" si="0"/>
        <v>4500</v>
      </c>
      <c r="J36" s="271">
        <v>145500</v>
      </c>
      <c r="K36" s="271">
        <f t="shared" si="1"/>
        <v>0</v>
      </c>
      <c r="L36" s="166"/>
    </row>
    <row r="37" spans="1:12">
      <c r="A37" s="655"/>
      <c r="B37" s="652"/>
      <c r="C37" s="545"/>
      <c r="D37" s="465">
        <v>32</v>
      </c>
      <c r="E37" s="466" t="s">
        <v>519</v>
      </c>
      <c r="F37" s="465">
        <v>6</v>
      </c>
      <c r="G37" s="466" t="s">
        <v>520</v>
      </c>
      <c r="H37" s="271">
        <v>150000</v>
      </c>
      <c r="I37" s="271">
        <f t="shared" si="0"/>
        <v>4500</v>
      </c>
      <c r="J37" s="271">
        <v>145500</v>
      </c>
      <c r="K37" s="271">
        <f t="shared" si="1"/>
        <v>0</v>
      </c>
      <c r="L37" s="166"/>
    </row>
    <row r="38" spans="1:12">
      <c r="A38" s="655"/>
      <c r="B38" s="652"/>
      <c r="C38" s="545"/>
      <c r="D38" s="465">
        <v>33</v>
      </c>
      <c r="E38" s="466" t="s">
        <v>521</v>
      </c>
      <c r="F38" s="465">
        <v>7</v>
      </c>
      <c r="G38" s="466" t="s">
        <v>261</v>
      </c>
      <c r="H38" s="271">
        <v>350000</v>
      </c>
      <c r="I38" s="271">
        <f t="shared" si="0"/>
        <v>10500</v>
      </c>
      <c r="J38" s="271">
        <v>339500</v>
      </c>
      <c r="K38" s="271">
        <f t="shared" si="1"/>
        <v>0</v>
      </c>
      <c r="L38" s="166"/>
    </row>
    <row r="39" spans="1:12">
      <c r="A39" s="655"/>
      <c r="B39" s="652"/>
      <c r="C39" s="545"/>
      <c r="D39" s="465">
        <v>34</v>
      </c>
      <c r="E39" s="466" t="s">
        <v>522</v>
      </c>
      <c r="F39" s="465">
        <v>7</v>
      </c>
      <c r="G39" s="466" t="s">
        <v>523</v>
      </c>
      <c r="H39" s="271">
        <v>150000</v>
      </c>
      <c r="I39" s="271">
        <f t="shared" si="0"/>
        <v>4500</v>
      </c>
      <c r="J39" s="271">
        <v>145500</v>
      </c>
      <c r="K39" s="271">
        <f t="shared" si="1"/>
        <v>0</v>
      </c>
      <c r="L39" s="166"/>
    </row>
    <row r="40" spans="1:12">
      <c r="A40" s="655"/>
      <c r="B40" s="652"/>
      <c r="C40" s="545"/>
      <c r="D40" s="465">
        <v>35</v>
      </c>
      <c r="E40" s="466" t="s">
        <v>524</v>
      </c>
      <c r="F40" s="465">
        <v>7</v>
      </c>
      <c r="G40" s="466" t="s">
        <v>523</v>
      </c>
      <c r="H40" s="277">
        <v>100000</v>
      </c>
      <c r="I40" s="271">
        <f t="shared" si="0"/>
        <v>3000</v>
      </c>
      <c r="J40" s="277">
        <v>97000</v>
      </c>
      <c r="K40" s="271">
        <f t="shared" si="1"/>
        <v>0</v>
      </c>
      <c r="L40" s="166"/>
    </row>
    <row r="41" spans="1:12">
      <c r="A41" s="655"/>
      <c r="B41" s="652"/>
      <c r="C41" s="545"/>
      <c r="D41" s="465">
        <v>36</v>
      </c>
      <c r="E41" s="466" t="s">
        <v>525</v>
      </c>
      <c r="F41" s="465">
        <v>8</v>
      </c>
      <c r="G41" s="466" t="s">
        <v>526</v>
      </c>
      <c r="H41" s="271">
        <v>30000</v>
      </c>
      <c r="I41" s="271">
        <f t="shared" si="0"/>
        <v>900</v>
      </c>
      <c r="J41" s="271">
        <v>29100</v>
      </c>
      <c r="K41" s="271">
        <f t="shared" si="1"/>
        <v>0</v>
      </c>
      <c r="L41" s="166"/>
    </row>
    <row r="42" spans="1:12">
      <c r="A42" s="655"/>
      <c r="B42" s="652"/>
      <c r="C42" s="545"/>
      <c r="D42" s="465">
        <v>37</v>
      </c>
      <c r="E42" s="466" t="s">
        <v>527</v>
      </c>
      <c r="F42" s="465">
        <v>8</v>
      </c>
      <c r="G42" s="466" t="s">
        <v>528</v>
      </c>
      <c r="H42" s="271">
        <v>100000</v>
      </c>
      <c r="I42" s="271">
        <f t="shared" si="0"/>
        <v>3000</v>
      </c>
      <c r="J42" s="271">
        <v>97000</v>
      </c>
      <c r="K42" s="271">
        <f t="shared" si="1"/>
        <v>0</v>
      </c>
      <c r="L42" s="166"/>
    </row>
    <row r="43" spans="1:12" s="281" customFormat="1">
      <c r="A43" s="655"/>
      <c r="B43" s="652"/>
      <c r="C43" s="545"/>
      <c r="D43" s="467">
        <v>38</v>
      </c>
      <c r="E43" s="468" t="s">
        <v>529</v>
      </c>
      <c r="F43" s="467">
        <v>8</v>
      </c>
      <c r="G43" s="468" t="s">
        <v>530</v>
      </c>
      <c r="H43" s="279">
        <v>200000</v>
      </c>
      <c r="I43" s="271">
        <f t="shared" si="0"/>
        <v>6000</v>
      </c>
      <c r="J43" s="279">
        <v>194000</v>
      </c>
      <c r="K43" s="271">
        <f t="shared" si="1"/>
        <v>0</v>
      </c>
      <c r="L43" s="280"/>
    </row>
    <row r="44" spans="1:12" s="281" customFormat="1">
      <c r="A44" s="655"/>
      <c r="B44" s="652"/>
      <c r="C44" s="545"/>
      <c r="D44" s="467">
        <v>39</v>
      </c>
      <c r="E44" s="468" t="s">
        <v>531</v>
      </c>
      <c r="F44" s="467">
        <v>8</v>
      </c>
      <c r="G44" s="468" t="s">
        <v>532</v>
      </c>
      <c r="H44" s="279">
        <v>160000</v>
      </c>
      <c r="I44" s="271">
        <f t="shared" si="0"/>
        <v>4800</v>
      </c>
      <c r="J44" s="279">
        <v>155200</v>
      </c>
      <c r="K44" s="271">
        <f t="shared" si="1"/>
        <v>0</v>
      </c>
      <c r="L44" s="280"/>
    </row>
    <row r="45" spans="1:12">
      <c r="A45" s="655"/>
      <c r="B45" s="652"/>
      <c r="C45" s="545"/>
      <c r="D45" s="465">
        <v>40</v>
      </c>
      <c r="E45" s="466" t="s">
        <v>533</v>
      </c>
      <c r="F45" s="465">
        <v>8</v>
      </c>
      <c r="G45" s="466" t="s">
        <v>534</v>
      </c>
      <c r="H45" s="271">
        <v>150000</v>
      </c>
      <c r="I45" s="271">
        <f t="shared" si="0"/>
        <v>4500</v>
      </c>
      <c r="J45" s="271">
        <v>145500</v>
      </c>
      <c r="K45" s="271">
        <f t="shared" si="1"/>
        <v>0</v>
      </c>
      <c r="L45" s="166"/>
    </row>
    <row r="46" spans="1:12">
      <c r="A46" s="655"/>
      <c r="B46" s="652"/>
      <c r="C46" s="545"/>
      <c r="D46" s="465">
        <v>41</v>
      </c>
      <c r="E46" s="466" t="s">
        <v>535</v>
      </c>
      <c r="F46" s="465">
        <v>8</v>
      </c>
      <c r="G46" s="466" t="s">
        <v>423</v>
      </c>
      <c r="H46" s="271">
        <v>70000</v>
      </c>
      <c r="I46" s="271">
        <f t="shared" si="0"/>
        <v>2100</v>
      </c>
      <c r="J46" s="271">
        <v>67900</v>
      </c>
      <c r="K46" s="271">
        <f t="shared" si="1"/>
        <v>0</v>
      </c>
      <c r="L46" s="166"/>
    </row>
    <row r="47" spans="1:12">
      <c r="A47" s="655"/>
      <c r="B47" s="652"/>
      <c r="C47" s="545"/>
      <c r="D47" s="465">
        <v>42</v>
      </c>
      <c r="E47" s="466" t="s">
        <v>536</v>
      </c>
      <c r="F47" s="465">
        <v>8</v>
      </c>
      <c r="G47" s="466" t="s">
        <v>266</v>
      </c>
      <c r="H47" s="271">
        <v>75000</v>
      </c>
      <c r="I47" s="271">
        <v>0</v>
      </c>
      <c r="J47" s="271">
        <v>75000</v>
      </c>
      <c r="K47" s="271">
        <f t="shared" si="1"/>
        <v>0</v>
      </c>
      <c r="L47" s="166"/>
    </row>
    <row r="48" spans="1:12">
      <c r="A48" s="655"/>
      <c r="B48" s="652"/>
      <c r="C48" s="545"/>
      <c r="D48" s="465">
        <v>43</v>
      </c>
      <c r="E48" s="468" t="s">
        <v>537</v>
      </c>
      <c r="F48" s="465">
        <v>9</v>
      </c>
      <c r="G48" s="466" t="s">
        <v>353</v>
      </c>
      <c r="H48" s="271">
        <v>260000</v>
      </c>
      <c r="I48" s="271">
        <f t="shared" si="0"/>
        <v>7800</v>
      </c>
      <c r="J48" s="271">
        <v>252200</v>
      </c>
      <c r="K48" s="271">
        <f t="shared" si="1"/>
        <v>0</v>
      </c>
      <c r="L48" s="166"/>
    </row>
    <row r="49" spans="1:12">
      <c r="A49" s="655"/>
      <c r="B49" s="652"/>
      <c r="C49" s="545"/>
      <c r="D49" s="465">
        <v>44</v>
      </c>
      <c r="E49" s="466" t="s">
        <v>538</v>
      </c>
      <c r="F49" s="465">
        <v>9</v>
      </c>
      <c r="G49" s="466" t="s">
        <v>539</v>
      </c>
      <c r="H49" s="271">
        <v>125000</v>
      </c>
      <c r="I49" s="271">
        <f t="shared" si="0"/>
        <v>3750</v>
      </c>
      <c r="J49" s="271">
        <v>121250</v>
      </c>
      <c r="K49" s="271">
        <f t="shared" si="1"/>
        <v>0</v>
      </c>
      <c r="L49" s="166"/>
    </row>
    <row r="50" spans="1:12">
      <c r="A50" s="655"/>
      <c r="B50" s="652"/>
      <c r="C50" s="545"/>
      <c r="D50" s="465"/>
      <c r="E50" s="466" t="s">
        <v>540</v>
      </c>
      <c r="F50" s="465">
        <v>9</v>
      </c>
      <c r="G50" s="466" t="s">
        <v>541</v>
      </c>
      <c r="H50" s="271">
        <v>175000</v>
      </c>
      <c r="I50" s="271">
        <f t="shared" si="0"/>
        <v>5250</v>
      </c>
      <c r="J50" s="271">
        <v>169750</v>
      </c>
      <c r="K50" s="271">
        <f t="shared" si="1"/>
        <v>0</v>
      </c>
      <c r="L50" s="166"/>
    </row>
    <row r="51" spans="1:12">
      <c r="A51" s="655"/>
      <c r="B51" s="652"/>
      <c r="C51" s="545"/>
      <c r="D51" s="465">
        <v>45</v>
      </c>
      <c r="E51" s="466" t="s">
        <v>542</v>
      </c>
      <c r="F51" s="465">
        <v>10</v>
      </c>
      <c r="G51" s="466" t="s">
        <v>543</v>
      </c>
      <c r="H51" s="271">
        <v>500000</v>
      </c>
      <c r="I51" s="271">
        <f t="shared" si="0"/>
        <v>15000</v>
      </c>
      <c r="J51" s="271">
        <v>485000</v>
      </c>
      <c r="K51" s="271">
        <f t="shared" si="1"/>
        <v>0</v>
      </c>
      <c r="L51" s="166"/>
    </row>
    <row r="52" spans="1:12">
      <c r="A52" s="655"/>
      <c r="B52" s="652"/>
      <c r="C52" s="545"/>
      <c r="D52" s="465">
        <v>46</v>
      </c>
      <c r="E52" s="466" t="s">
        <v>544</v>
      </c>
      <c r="F52" s="465">
        <v>10</v>
      </c>
      <c r="G52" s="466" t="s">
        <v>272</v>
      </c>
      <c r="H52" s="271">
        <v>160000</v>
      </c>
      <c r="I52" s="271">
        <f t="shared" si="0"/>
        <v>4800</v>
      </c>
      <c r="J52" s="271">
        <v>155200</v>
      </c>
      <c r="K52" s="271">
        <f t="shared" si="1"/>
        <v>0</v>
      </c>
      <c r="L52" s="166"/>
    </row>
    <row r="53" spans="1:12">
      <c r="A53" s="655"/>
      <c r="B53" s="652"/>
      <c r="C53" s="545"/>
      <c r="D53" s="465">
        <v>47</v>
      </c>
      <c r="E53" s="466" t="s">
        <v>545</v>
      </c>
      <c r="F53" s="465">
        <v>10</v>
      </c>
      <c r="G53" s="466" t="s">
        <v>546</v>
      </c>
      <c r="H53" s="271">
        <v>100000</v>
      </c>
      <c r="I53" s="271">
        <f t="shared" si="0"/>
        <v>3000</v>
      </c>
      <c r="J53" s="271">
        <v>97000</v>
      </c>
      <c r="K53" s="271">
        <f t="shared" si="1"/>
        <v>0</v>
      </c>
      <c r="L53" s="166"/>
    </row>
    <row r="54" spans="1:12">
      <c r="A54" s="655"/>
      <c r="B54" s="652"/>
      <c r="C54" s="545"/>
      <c r="D54" s="465">
        <v>48</v>
      </c>
      <c r="E54" s="469" t="s">
        <v>547</v>
      </c>
      <c r="F54" s="470">
        <v>11</v>
      </c>
      <c r="G54" s="469" t="s">
        <v>278</v>
      </c>
      <c r="H54" s="284">
        <v>500000</v>
      </c>
      <c r="I54" s="271">
        <f t="shared" si="0"/>
        <v>15000</v>
      </c>
      <c r="J54" s="284">
        <v>376631</v>
      </c>
      <c r="K54" s="271">
        <f t="shared" si="1"/>
        <v>108369</v>
      </c>
      <c r="L54" s="166"/>
    </row>
    <row r="55" spans="1:12" s="281" customFormat="1">
      <c r="A55" s="655"/>
      <c r="B55" s="652"/>
      <c r="C55" s="545"/>
      <c r="D55" s="467">
        <v>49</v>
      </c>
      <c r="E55" s="468" t="s">
        <v>548</v>
      </c>
      <c r="F55" s="467">
        <v>11</v>
      </c>
      <c r="G55" s="468" t="s">
        <v>549</v>
      </c>
      <c r="H55" s="279">
        <v>200000</v>
      </c>
      <c r="I55" s="271">
        <f t="shared" si="0"/>
        <v>6000</v>
      </c>
      <c r="J55" s="279">
        <v>194000</v>
      </c>
      <c r="K55" s="271">
        <f t="shared" si="1"/>
        <v>0</v>
      </c>
      <c r="L55" s="280"/>
    </row>
    <row r="56" spans="1:12">
      <c r="A56" s="655"/>
      <c r="B56" s="652"/>
      <c r="C56" s="545"/>
      <c r="D56" s="465">
        <v>50</v>
      </c>
      <c r="E56" s="466" t="s">
        <v>550</v>
      </c>
      <c r="F56" s="465">
        <v>12</v>
      </c>
      <c r="G56" s="466" t="s">
        <v>551</v>
      </c>
      <c r="H56" s="271">
        <v>40000</v>
      </c>
      <c r="I56" s="271">
        <f t="shared" si="0"/>
        <v>1200</v>
      </c>
      <c r="J56" s="271">
        <v>38800</v>
      </c>
      <c r="K56" s="271">
        <f t="shared" si="1"/>
        <v>0</v>
      </c>
      <c r="L56" s="166"/>
    </row>
    <row r="57" spans="1:12">
      <c r="A57" s="655"/>
      <c r="B57" s="652"/>
      <c r="C57" s="545"/>
      <c r="D57" s="465">
        <v>51</v>
      </c>
      <c r="E57" s="466" t="s">
        <v>552</v>
      </c>
      <c r="F57" s="465">
        <v>12</v>
      </c>
      <c r="G57" s="466" t="s">
        <v>553</v>
      </c>
      <c r="H57" s="271">
        <v>100000</v>
      </c>
      <c r="I57" s="271">
        <f t="shared" si="0"/>
        <v>3000</v>
      </c>
      <c r="J57" s="271">
        <v>97000</v>
      </c>
      <c r="K57" s="271">
        <f t="shared" si="1"/>
        <v>0</v>
      </c>
      <c r="L57" s="166"/>
    </row>
    <row r="58" spans="1:12">
      <c r="A58" s="655"/>
      <c r="B58" s="652"/>
      <c r="C58" s="545"/>
      <c r="D58" s="465">
        <v>52</v>
      </c>
      <c r="E58" s="466" t="s">
        <v>554</v>
      </c>
      <c r="F58" s="465">
        <v>12</v>
      </c>
      <c r="G58" s="466" t="s">
        <v>555</v>
      </c>
      <c r="H58" s="271">
        <v>70000</v>
      </c>
      <c r="I58" s="271">
        <f t="shared" si="0"/>
        <v>2100</v>
      </c>
      <c r="J58" s="271">
        <v>67900</v>
      </c>
      <c r="K58" s="271">
        <f t="shared" si="1"/>
        <v>0</v>
      </c>
      <c r="L58" s="166"/>
    </row>
    <row r="59" spans="1:12">
      <c r="A59" s="655"/>
      <c r="B59" s="652"/>
      <c r="C59" s="545"/>
      <c r="D59" s="465">
        <v>53</v>
      </c>
      <c r="E59" s="466" t="s">
        <v>556</v>
      </c>
      <c r="F59" s="465">
        <v>12</v>
      </c>
      <c r="G59" s="466" t="s">
        <v>555</v>
      </c>
      <c r="H59" s="271">
        <v>200000</v>
      </c>
      <c r="I59" s="271">
        <f t="shared" si="0"/>
        <v>6000</v>
      </c>
      <c r="J59" s="271">
        <v>194000</v>
      </c>
      <c r="K59" s="271">
        <f t="shared" si="1"/>
        <v>0</v>
      </c>
      <c r="L59" s="166"/>
    </row>
    <row r="60" spans="1:12" ht="28.5">
      <c r="A60" s="655"/>
      <c r="B60" s="652"/>
      <c r="C60" s="545"/>
      <c r="D60" s="465">
        <v>54</v>
      </c>
      <c r="E60" s="466" t="s">
        <v>557</v>
      </c>
      <c r="F60" s="465">
        <v>12</v>
      </c>
      <c r="G60" s="471" t="s">
        <v>558</v>
      </c>
      <c r="H60" s="271">
        <v>150000</v>
      </c>
      <c r="I60" s="271">
        <f t="shared" si="0"/>
        <v>4500</v>
      </c>
      <c r="J60" s="271">
        <v>145500</v>
      </c>
      <c r="K60" s="271">
        <f t="shared" si="1"/>
        <v>0</v>
      </c>
      <c r="L60" s="166"/>
    </row>
    <row r="61" spans="1:12">
      <c r="A61" s="655"/>
      <c r="B61" s="652"/>
      <c r="C61" s="545"/>
      <c r="D61" s="465">
        <v>55</v>
      </c>
      <c r="E61" s="466" t="s">
        <v>559</v>
      </c>
      <c r="F61" s="465">
        <v>12</v>
      </c>
      <c r="G61" s="466" t="s">
        <v>560</v>
      </c>
      <c r="H61" s="271">
        <v>100000</v>
      </c>
      <c r="I61" s="271">
        <f t="shared" si="0"/>
        <v>3000</v>
      </c>
      <c r="J61" s="271">
        <v>97000</v>
      </c>
      <c r="K61" s="271">
        <f t="shared" si="1"/>
        <v>0</v>
      </c>
      <c r="L61" s="166"/>
    </row>
    <row r="62" spans="1:12">
      <c r="A62" s="655"/>
      <c r="B62" s="652"/>
      <c r="C62" s="545"/>
      <c r="D62" s="465">
        <v>56</v>
      </c>
      <c r="E62" s="466" t="s">
        <v>561</v>
      </c>
      <c r="F62" s="465">
        <v>12</v>
      </c>
      <c r="G62" s="466" t="s">
        <v>280</v>
      </c>
      <c r="H62" s="271">
        <v>75000</v>
      </c>
      <c r="I62" s="271">
        <f t="shared" si="0"/>
        <v>2250</v>
      </c>
      <c r="J62" s="271">
        <v>72750</v>
      </c>
      <c r="K62" s="271">
        <f t="shared" si="1"/>
        <v>0</v>
      </c>
      <c r="L62" s="166"/>
    </row>
    <row r="63" spans="1:12">
      <c r="A63" s="655"/>
      <c r="B63" s="652"/>
      <c r="C63" s="545"/>
      <c r="D63" s="465">
        <v>57</v>
      </c>
      <c r="E63" s="466" t="s">
        <v>562</v>
      </c>
      <c r="F63" s="465">
        <v>13</v>
      </c>
      <c r="G63" s="466" t="s">
        <v>82</v>
      </c>
      <c r="H63" s="271">
        <v>550000</v>
      </c>
      <c r="I63" s="271">
        <f t="shared" si="0"/>
        <v>16500</v>
      </c>
      <c r="J63" s="271">
        <v>533500</v>
      </c>
      <c r="K63" s="271">
        <f t="shared" si="1"/>
        <v>0</v>
      </c>
      <c r="L63" s="166"/>
    </row>
    <row r="64" spans="1:12">
      <c r="A64" s="655"/>
      <c r="B64" s="652"/>
      <c r="C64" s="545"/>
      <c r="D64" s="465">
        <v>58</v>
      </c>
      <c r="E64" s="466" t="s">
        <v>563</v>
      </c>
      <c r="F64" s="465">
        <v>14</v>
      </c>
      <c r="G64" s="466" t="s">
        <v>564</v>
      </c>
      <c r="H64" s="271">
        <v>250000</v>
      </c>
      <c r="I64" s="271">
        <f t="shared" si="0"/>
        <v>7500</v>
      </c>
      <c r="J64" s="271">
        <v>242500</v>
      </c>
      <c r="K64" s="271">
        <f t="shared" si="1"/>
        <v>0</v>
      </c>
      <c r="L64" s="166"/>
    </row>
    <row r="65" spans="1:15">
      <c r="A65" s="655"/>
      <c r="B65" s="652"/>
      <c r="C65" s="545"/>
      <c r="D65" s="465">
        <v>59</v>
      </c>
      <c r="E65" s="466" t="s">
        <v>565</v>
      </c>
      <c r="F65" s="465">
        <v>14</v>
      </c>
      <c r="G65" s="466" t="s">
        <v>296</v>
      </c>
      <c r="H65" s="271">
        <v>100000</v>
      </c>
      <c r="I65" s="271">
        <f t="shared" si="0"/>
        <v>3000</v>
      </c>
      <c r="J65" s="271">
        <v>97000</v>
      </c>
      <c r="K65" s="271">
        <f t="shared" si="1"/>
        <v>0</v>
      </c>
      <c r="L65" s="166"/>
    </row>
    <row r="66" spans="1:15">
      <c r="A66" s="655"/>
      <c r="B66" s="652"/>
      <c r="C66" s="545"/>
      <c r="D66" s="465">
        <v>60</v>
      </c>
      <c r="E66" s="466" t="s">
        <v>566</v>
      </c>
      <c r="F66" s="465">
        <v>14</v>
      </c>
      <c r="G66" s="466" t="s">
        <v>443</v>
      </c>
      <c r="H66" s="271">
        <v>150000</v>
      </c>
      <c r="I66" s="271">
        <f t="shared" si="0"/>
        <v>4500</v>
      </c>
      <c r="J66" s="271">
        <v>145500</v>
      </c>
      <c r="K66" s="271">
        <f t="shared" si="1"/>
        <v>0</v>
      </c>
      <c r="L66" s="166"/>
    </row>
    <row r="67" spans="1:15">
      <c r="A67" s="655"/>
      <c r="B67" s="652"/>
      <c r="C67" s="545"/>
      <c r="D67" s="465">
        <v>61</v>
      </c>
      <c r="E67" s="466" t="s">
        <v>462</v>
      </c>
      <c r="F67" s="465">
        <v>14</v>
      </c>
      <c r="G67" s="466" t="s">
        <v>364</v>
      </c>
      <c r="H67" s="271">
        <v>70000</v>
      </c>
      <c r="I67" s="271">
        <f t="shared" si="0"/>
        <v>2100</v>
      </c>
      <c r="J67" s="271">
        <v>67900</v>
      </c>
      <c r="K67" s="271">
        <f t="shared" si="1"/>
        <v>0</v>
      </c>
      <c r="L67" s="166"/>
    </row>
    <row r="68" spans="1:15">
      <c r="A68" s="655"/>
      <c r="B68" s="652"/>
      <c r="C68" s="545"/>
      <c r="D68" s="465">
        <v>62</v>
      </c>
      <c r="E68" s="466" t="s">
        <v>567</v>
      </c>
      <c r="F68" s="465">
        <v>15</v>
      </c>
      <c r="G68" s="466" t="s">
        <v>302</v>
      </c>
      <c r="H68" s="271">
        <v>500000</v>
      </c>
      <c r="I68" s="271">
        <f t="shared" si="0"/>
        <v>15000</v>
      </c>
      <c r="J68" s="271">
        <v>485000</v>
      </c>
      <c r="K68" s="271">
        <f t="shared" si="1"/>
        <v>0</v>
      </c>
      <c r="L68" s="166"/>
    </row>
    <row r="69" spans="1:15">
      <c r="A69" s="655"/>
      <c r="B69" s="652"/>
      <c r="C69" s="545"/>
      <c r="D69" s="465">
        <v>63</v>
      </c>
      <c r="E69" s="466" t="s">
        <v>568</v>
      </c>
      <c r="F69" s="465">
        <v>15</v>
      </c>
      <c r="G69" s="466" t="s">
        <v>569</v>
      </c>
      <c r="H69" s="271">
        <v>50000</v>
      </c>
      <c r="I69" s="271">
        <f t="shared" si="0"/>
        <v>1500</v>
      </c>
      <c r="J69" s="271">
        <v>48500</v>
      </c>
      <c r="K69" s="271">
        <f t="shared" si="1"/>
        <v>0</v>
      </c>
      <c r="L69" s="166"/>
    </row>
    <row r="70" spans="1:15">
      <c r="A70" s="655"/>
      <c r="B70" s="652"/>
      <c r="C70" s="545"/>
      <c r="D70" s="465">
        <v>64</v>
      </c>
      <c r="E70" s="466" t="s">
        <v>570</v>
      </c>
      <c r="F70" s="465">
        <v>15</v>
      </c>
      <c r="G70" s="466" t="s">
        <v>306</v>
      </c>
      <c r="H70" s="271">
        <v>50000</v>
      </c>
      <c r="I70" s="271">
        <f t="shared" si="0"/>
        <v>1500</v>
      </c>
      <c r="J70" s="271">
        <v>48500</v>
      </c>
      <c r="K70" s="271">
        <f t="shared" si="1"/>
        <v>0</v>
      </c>
      <c r="L70" s="166"/>
    </row>
    <row r="71" spans="1:15">
      <c r="A71" s="655"/>
      <c r="B71" s="652"/>
      <c r="C71" s="545"/>
      <c r="D71" s="465">
        <v>65</v>
      </c>
      <c r="E71" s="466" t="s">
        <v>571</v>
      </c>
      <c r="F71" s="465"/>
      <c r="G71" s="466"/>
      <c r="H71" s="271">
        <v>154350</v>
      </c>
      <c r="I71" s="271">
        <v>0</v>
      </c>
      <c r="J71" s="271">
        <f>30000+31000</f>
        <v>61000</v>
      </c>
      <c r="K71" s="271">
        <f t="shared" ref="K71" si="2">H71-I71-J71</f>
        <v>93350</v>
      </c>
      <c r="L71" s="166"/>
    </row>
    <row r="72" spans="1:15" ht="18">
      <c r="A72" s="655"/>
      <c r="B72" s="652"/>
      <c r="C72" s="545"/>
      <c r="D72" s="225"/>
      <c r="E72" s="176" t="s">
        <v>1</v>
      </c>
      <c r="F72" s="177"/>
      <c r="G72" s="178"/>
      <c r="H72" s="285">
        <f>SUM(H6:H71)</f>
        <v>9254350</v>
      </c>
      <c r="I72" s="285">
        <f t="shared" ref="I72:K72" si="3">SUM(I6:I71)</f>
        <v>267750</v>
      </c>
      <c r="J72" s="285">
        <f t="shared" si="3"/>
        <v>8784881</v>
      </c>
      <c r="K72" s="285">
        <f t="shared" si="3"/>
        <v>201719</v>
      </c>
      <c r="L72" s="227"/>
    </row>
    <row r="73" spans="1:15" s="183" customFormat="1" ht="18">
      <c r="A73" s="655"/>
      <c r="B73" s="652"/>
      <c r="C73" s="545"/>
      <c r="D73" s="39"/>
      <c r="E73" s="37" t="s">
        <v>311</v>
      </c>
      <c r="F73" s="32"/>
      <c r="G73" s="447"/>
      <c r="H73" s="292">
        <f>J72</f>
        <v>8784881</v>
      </c>
      <c r="I73" s="182"/>
      <c r="J73" s="182"/>
      <c r="K73" s="182"/>
      <c r="L73" s="39"/>
      <c r="O73" s="184"/>
    </row>
    <row r="74" spans="1:15" s="183" customFormat="1" ht="18">
      <c r="A74" s="655"/>
      <c r="B74" s="652"/>
      <c r="C74" s="545"/>
      <c r="D74" s="39"/>
      <c r="E74" s="37" t="s">
        <v>312</v>
      </c>
      <c r="F74" s="32"/>
      <c r="G74" s="447"/>
      <c r="H74" s="292">
        <f>I72</f>
        <v>267750</v>
      </c>
      <c r="I74" s="292"/>
      <c r="J74" s="182"/>
      <c r="K74" s="182"/>
      <c r="L74" s="39"/>
      <c r="O74" s="184"/>
    </row>
    <row r="75" spans="1:15" s="183" customFormat="1" ht="18">
      <c r="A75" s="656"/>
      <c r="B75" s="653"/>
      <c r="C75" s="546"/>
      <c r="D75" s="39"/>
      <c r="E75" s="37" t="s">
        <v>375</v>
      </c>
      <c r="F75" s="32"/>
      <c r="G75" s="447"/>
      <c r="H75" s="292">
        <f>K72-H76</f>
        <v>141980</v>
      </c>
      <c r="I75" s="182"/>
      <c r="J75" s="182"/>
      <c r="K75" s="182"/>
      <c r="L75" s="39"/>
      <c r="O75" s="184"/>
    </row>
    <row r="76" spans="1:15" s="183" customFormat="1" ht="18">
      <c r="D76" s="39"/>
      <c r="E76" s="37" t="s">
        <v>319</v>
      </c>
      <c r="F76" s="32"/>
      <c r="G76" s="447"/>
      <c r="H76" s="292">
        <v>59739</v>
      </c>
      <c r="I76" s="292" t="s">
        <v>572</v>
      </c>
      <c r="J76" s="182">
        <v>175600</v>
      </c>
      <c r="K76" s="182"/>
      <c r="L76" s="39"/>
      <c r="O76" s="184"/>
    </row>
    <row r="77" spans="1:15" s="183" customFormat="1" ht="18">
      <c r="D77" s="39"/>
      <c r="E77" s="39" t="s">
        <v>1</v>
      </c>
      <c r="F77" s="181"/>
      <c r="G77" s="38"/>
      <c r="H77" s="182">
        <f>SUM(H73:H76)</f>
        <v>9254350</v>
      </c>
      <c r="I77" s="182"/>
      <c r="J77" s="182"/>
      <c r="K77" s="182"/>
      <c r="L77" s="39"/>
      <c r="O77" s="184"/>
    </row>
  </sheetData>
  <mergeCells count="8">
    <mergeCell ref="D1:L1"/>
    <mergeCell ref="D2:L2"/>
    <mergeCell ref="D3:L3"/>
    <mergeCell ref="A6:A75"/>
    <mergeCell ref="B6:B75"/>
    <mergeCell ref="C6:C75"/>
    <mergeCell ref="A4:D4"/>
    <mergeCell ref="E4:L4"/>
  </mergeCells>
  <pageMargins left="0.24" right="0.16" top="0.32" bottom="0.36" header="0.3" footer="0.3"/>
  <pageSetup paperSize="9" scale="75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O79"/>
  <sheetViews>
    <sheetView topLeftCell="B46" workbookViewId="0">
      <selection activeCell="F59" sqref="F59"/>
    </sheetView>
  </sheetViews>
  <sheetFormatPr defaultRowHeight="24.95" customHeight="1"/>
  <cols>
    <col min="1" max="1" width="0" style="7" hidden="1" customWidth="1"/>
    <col min="2" max="2" width="5.42578125" style="7" customWidth="1"/>
    <col min="3" max="3" width="21.42578125" style="7" customWidth="1"/>
    <col min="4" max="4" width="18" style="7" customWidth="1"/>
    <col min="5" max="5" width="7.42578125" style="7" customWidth="1"/>
    <col min="6" max="6" width="37.140625" style="188" customWidth="1"/>
    <col min="7" max="7" width="7.85546875" style="7" customWidth="1"/>
    <col min="8" max="8" width="13" style="7" customWidth="1"/>
    <col min="9" max="9" width="20" style="7" customWidth="1"/>
    <col min="10" max="10" width="15.85546875" style="7" customWidth="1"/>
    <col min="11" max="11" width="18.85546875" style="281" customWidth="1"/>
    <col min="12" max="12" width="14.140625" style="7" customWidth="1"/>
    <col min="13" max="16384" width="9.140625" style="7"/>
  </cols>
  <sheetData>
    <row r="1" spans="1:15" ht="24.95" customHeight="1">
      <c r="A1" s="575" t="s">
        <v>573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</row>
    <row r="2" spans="1:15" ht="24.95" customHeight="1">
      <c r="A2" s="438"/>
      <c r="B2" s="438"/>
      <c r="C2" s="438"/>
      <c r="D2" s="438"/>
      <c r="E2" s="438"/>
      <c r="F2" s="567" t="s">
        <v>792</v>
      </c>
      <c r="G2" s="567"/>
      <c r="H2" s="567"/>
      <c r="I2" s="567"/>
      <c r="J2" s="567"/>
      <c r="K2" s="567"/>
      <c r="L2" s="567"/>
      <c r="M2" s="567"/>
    </row>
    <row r="3" spans="1:15" s="1" customFormat="1" ht="24.95" customHeight="1">
      <c r="A3" s="649" t="s">
        <v>8</v>
      </c>
      <c r="B3" s="649"/>
      <c r="C3" s="649"/>
      <c r="D3" s="649"/>
      <c r="E3" s="650" t="s">
        <v>30</v>
      </c>
      <c r="F3" s="650"/>
      <c r="G3" s="650"/>
      <c r="H3" s="650"/>
      <c r="I3" s="650"/>
      <c r="J3" s="650"/>
      <c r="K3" s="650"/>
      <c r="L3" s="650"/>
    </row>
    <row r="4" spans="1:15" ht="33" customHeight="1">
      <c r="A4" s="293" t="s">
        <v>238</v>
      </c>
      <c r="B4" s="18" t="s">
        <v>0</v>
      </c>
      <c r="C4" s="18" t="s">
        <v>9</v>
      </c>
      <c r="D4" s="18" t="s">
        <v>144</v>
      </c>
      <c r="E4" s="293" t="s">
        <v>0</v>
      </c>
      <c r="F4" s="294" t="s">
        <v>239</v>
      </c>
      <c r="G4" s="293" t="s">
        <v>240</v>
      </c>
      <c r="H4" s="293" t="s">
        <v>241</v>
      </c>
      <c r="I4" s="295" t="s">
        <v>242</v>
      </c>
      <c r="J4" s="335" t="str">
        <f>pubadhar!F4</f>
        <v>sG6]Gh]G;L</v>
      </c>
      <c r="K4" s="46" t="s">
        <v>243</v>
      </c>
      <c r="L4" s="46" t="s">
        <v>3</v>
      </c>
      <c r="M4" s="47" t="s">
        <v>31</v>
      </c>
    </row>
    <row r="5" spans="1:15" ht="29.25" customHeight="1">
      <c r="A5" s="40" t="s">
        <v>574</v>
      </c>
      <c r="B5" s="654">
        <v>1</v>
      </c>
      <c r="C5" s="651" t="s">
        <v>841</v>
      </c>
      <c r="D5" s="544">
        <f>I46</f>
        <v>5550000</v>
      </c>
      <c r="E5" s="40">
        <v>1</v>
      </c>
      <c r="F5" s="296" t="s">
        <v>575</v>
      </c>
      <c r="G5" s="297">
        <v>7</v>
      </c>
      <c r="H5" s="30" t="s">
        <v>261</v>
      </c>
      <c r="I5" s="41">
        <v>40000</v>
      </c>
      <c r="J5" s="298">
        <f>I5*3%</f>
        <v>1200</v>
      </c>
      <c r="K5" s="298">
        <v>38800</v>
      </c>
      <c r="L5" s="299">
        <f>I5-J5-K5</f>
        <v>0</v>
      </c>
      <c r="M5" s="30"/>
    </row>
    <row r="6" spans="1:15" ht="24.95" customHeight="1">
      <c r="A6" s="40" t="s">
        <v>576</v>
      </c>
      <c r="B6" s="655"/>
      <c r="C6" s="652"/>
      <c r="D6" s="545"/>
      <c r="E6" s="40">
        <v>2</v>
      </c>
      <c r="F6" s="300" t="s">
        <v>577</v>
      </c>
      <c r="G6" s="297">
        <v>5</v>
      </c>
      <c r="H6" s="301" t="s">
        <v>498</v>
      </c>
      <c r="I6" s="41">
        <v>40000</v>
      </c>
      <c r="J6" s="298">
        <f t="shared" ref="J6:J40" si="0">I6*3%</f>
        <v>1200</v>
      </c>
      <c r="K6" s="298">
        <v>38000</v>
      </c>
      <c r="L6" s="299">
        <f t="shared" ref="L6:L40" si="1">I6-J6-K6</f>
        <v>800</v>
      </c>
      <c r="M6" s="30"/>
    </row>
    <row r="7" spans="1:15" ht="24.95" customHeight="1">
      <c r="A7" s="40" t="s">
        <v>63</v>
      </c>
      <c r="B7" s="655"/>
      <c r="C7" s="652"/>
      <c r="D7" s="545"/>
      <c r="E7" s="40">
        <v>3</v>
      </c>
      <c r="F7" s="300" t="s">
        <v>578</v>
      </c>
      <c r="G7" s="297">
        <v>1</v>
      </c>
      <c r="H7" s="301" t="s">
        <v>77</v>
      </c>
      <c r="I7" s="41">
        <v>25000</v>
      </c>
      <c r="J7" s="298">
        <v>0</v>
      </c>
      <c r="K7" s="298">
        <v>25000</v>
      </c>
      <c r="L7" s="299">
        <f t="shared" si="1"/>
        <v>0</v>
      </c>
      <c r="M7" s="30"/>
    </row>
    <row r="8" spans="1:15" ht="24.95" customHeight="1">
      <c r="A8" s="40" t="s">
        <v>76</v>
      </c>
      <c r="B8" s="655"/>
      <c r="C8" s="652"/>
      <c r="D8" s="545"/>
      <c r="E8" s="40">
        <v>4</v>
      </c>
      <c r="F8" s="33" t="s">
        <v>579</v>
      </c>
      <c r="G8" s="32"/>
      <c r="H8" s="447"/>
      <c r="I8" s="41">
        <v>800000</v>
      </c>
      <c r="J8" s="298">
        <v>0</v>
      </c>
      <c r="K8" s="298">
        <f>30500+80000+22000+33320+69830+75080+5880+30000+58950+25000+100000+21900+234000</f>
        <v>786460</v>
      </c>
      <c r="L8" s="299">
        <f t="shared" si="1"/>
        <v>13540</v>
      </c>
      <c r="M8" s="30"/>
    </row>
    <row r="9" spans="1:15" ht="24.95" customHeight="1">
      <c r="A9" s="40" t="s">
        <v>78</v>
      </c>
      <c r="B9" s="655"/>
      <c r="C9" s="652"/>
      <c r="D9" s="545"/>
      <c r="E9" s="40">
        <v>5</v>
      </c>
      <c r="F9" s="33" t="s">
        <v>580</v>
      </c>
      <c r="G9" s="32"/>
      <c r="H9" s="447"/>
      <c r="I9" s="41">
        <v>500000</v>
      </c>
      <c r="J9" s="298">
        <v>0</v>
      </c>
      <c r="K9" s="298">
        <f>14000+14000</f>
        <v>28000</v>
      </c>
      <c r="L9" s="299">
        <f t="shared" si="1"/>
        <v>472000</v>
      </c>
      <c r="M9" s="30"/>
    </row>
    <row r="10" spans="1:15" ht="24.95" customHeight="1">
      <c r="A10" s="40" t="s">
        <v>64</v>
      </c>
      <c r="B10" s="655"/>
      <c r="C10" s="652"/>
      <c r="D10" s="545"/>
      <c r="E10" s="40">
        <v>6</v>
      </c>
      <c r="F10" s="33" t="s">
        <v>581</v>
      </c>
      <c r="G10" s="32"/>
      <c r="H10" s="447"/>
      <c r="I10" s="41">
        <v>200000</v>
      </c>
      <c r="J10" s="298">
        <v>0</v>
      </c>
      <c r="K10" s="298">
        <f>11800+9410+13500</f>
        <v>34710</v>
      </c>
      <c r="L10" s="299">
        <f t="shared" si="1"/>
        <v>165290</v>
      </c>
      <c r="M10" s="30"/>
    </row>
    <row r="11" spans="1:15" ht="24.95" customHeight="1">
      <c r="A11" s="40" t="s">
        <v>79</v>
      </c>
      <c r="B11" s="655"/>
      <c r="C11" s="652"/>
      <c r="D11" s="545"/>
      <c r="E11" s="40">
        <v>7</v>
      </c>
      <c r="F11" s="33" t="s">
        <v>582</v>
      </c>
      <c r="G11" s="297">
        <v>15</v>
      </c>
      <c r="H11" s="37" t="s">
        <v>388</v>
      </c>
      <c r="I11" s="41">
        <v>50000</v>
      </c>
      <c r="J11" s="298">
        <f t="shared" si="0"/>
        <v>1500</v>
      </c>
      <c r="K11" s="298">
        <v>48500</v>
      </c>
      <c r="L11" s="299">
        <f t="shared" si="1"/>
        <v>0</v>
      </c>
      <c r="M11" s="30"/>
    </row>
    <row r="12" spans="1:15" ht="24.95" customHeight="1">
      <c r="A12" s="40" t="s">
        <v>80</v>
      </c>
      <c r="B12" s="655"/>
      <c r="C12" s="652"/>
      <c r="D12" s="545"/>
      <c r="E12" s="40">
        <v>8</v>
      </c>
      <c r="F12" s="33" t="s">
        <v>583</v>
      </c>
      <c r="G12" s="297">
        <v>15</v>
      </c>
      <c r="H12" s="37" t="s">
        <v>584</v>
      </c>
      <c r="I12" s="41">
        <v>50000</v>
      </c>
      <c r="J12" s="298">
        <f t="shared" si="0"/>
        <v>1500</v>
      </c>
      <c r="K12" s="298">
        <v>48500</v>
      </c>
      <c r="L12" s="299">
        <f t="shared" si="1"/>
        <v>0</v>
      </c>
      <c r="M12" s="30"/>
    </row>
    <row r="13" spans="1:15" ht="24.95" customHeight="1">
      <c r="A13" s="40" t="s">
        <v>81</v>
      </c>
      <c r="B13" s="655"/>
      <c r="C13" s="652"/>
      <c r="D13" s="545"/>
      <c r="E13" s="40">
        <v>9</v>
      </c>
      <c r="F13" s="33" t="s">
        <v>585</v>
      </c>
      <c r="G13" s="297">
        <v>15</v>
      </c>
      <c r="H13" s="37" t="s">
        <v>586</v>
      </c>
      <c r="I13" s="41">
        <v>50000</v>
      </c>
      <c r="J13" s="298">
        <f t="shared" si="0"/>
        <v>1500</v>
      </c>
      <c r="K13" s="298">
        <v>48500</v>
      </c>
      <c r="L13" s="299">
        <f t="shared" si="1"/>
        <v>0</v>
      </c>
      <c r="M13" s="30"/>
    </row>
    <row r="14" spans="1:15" ht="24.95" customHeight="1">
      <c r="A14" s="40" t="s">
        <v>83</v>
      </c>
      <c r="B14" s="655"/>
      <c r="C14" s="652"/>
      <c r="D14" s="545"/>
      <c r="E14" s="40">
        <v>10</v>
      </c>
      <c r="F14" s="33" t="s">
        <v>587</v>
      </c>
      <c r="G14" s="297">
        <v>15</v>
      </c>
      <c r="H14" s="37" t="s">
        <v>486</v>
      </c>
      <c r="I14" s="41">
        <v>50000</v>
      </c>
      <c r="J14" s="298">
        <f t="shared" si="0"/>
        <v>1500</v>
      </c>
      <c r="K14" s="298">
        <v>48500</v>
      </c>
      <c r="L14" s="299">
        <f t="shared" si="1"/>
        <v>0</v>
      </c>
      <c r="M14" s="30"/>
    </row>
    <row r="15" spans="1:15" ht="24.95" customHeight="1">
      <c r="A15" s="40" t="s">
        <v>84</v>
      </c>
      <c r="B15" s="655"/>
      <c r="C15" s="652"/>
      <c r="D15" s="545"/>
      <c r="E15" s="40">
        <v>11</v>
      </c>
      <c r="F15" s="33" t="s">
        <v>588</v>
      </c>
      <c r="G15" s="297">
        <v>14</v>
      </c>
      <c r="H15" s="37" t="s">
        <v>584</v>
      </c>
      <c r="I15" s="41">
        <v>50000</v>
      </c>
      <c r="J15" s="298">
        <f t="shared" si="0"/>
        <v>1500</v>
      </c>
      <c r="K15" s="298">
        <v>48500</v>
      </c>
      <c r="L15" s="299">
        <f t="shared" si="1"/>
        <v>0</v>
      </c>
      <c r="M15" s="30"/>
    </row>
    <row r="16" spans="1:15" ht="24.95" customHeight="1">
      <c r="A16" s="40" t="s">
        <v>589</v>
      </c>
      <c r="B16" s="655"/>
      <c r="C16" s="652"/>
      <c r="D16" s="545"/>
      <c r="E16" s="40">
        <v>12</v>
      </c>
      <c r="F16" s="33" t="s">
        <v>590</v>
      </c>
      <c r="G16" s="297">
        <v>14</v>
      </c>
      <c r="H16" s="37" t="s">
        <v>586</v>
      </c>
      <c r="I16" s="41">
        <v>50000</v>
      </c>
      <c r="J16" s="298">
        <f t="shared" si="0"/>
        <v>1500</v>
      </c>
      <c r="K16" s="298">
        <v>48500</v>
      </c>
      <c r="L16" s="299">
        <f t="shared" si="1"/>
        <v>0</v>
      </c>
      <c r="M16" s="30"/>
    </row>
    <row r="17" spans="1:13" ht="24.95" customHeight="1">
      <c r="A17" s="40" t="s">
        <v>591</v>
      </c>
      <c r="B17" s="655"/>
      <c r="C17" s="652"/>
      <c r="D17" s="545"/>
      <c r="E17" s="40">
        <v>13</v>
      </c>
      <c r="F17" s="33" t="s">
        <v>592</v>
      </c>
      <c r="G17" s="297">
        <v>14</v>
      </c>
      <c r="H17" s="37" t="s">
        <v>388</v>
      </c>
      <c r="I17" s="41">
        <v>50000</v>
      </c>
      <c r="J17" s="298">
        <f t="shared" si="0"/>
        <v>1500</v>
      </c>
      <c r="K17" s="298">
        <v>48500</v>
      </c>
      <c r="L17" s="299">
        <f t="shared" si="1"/>
        <v>0</v>
      </c>
      <c r="M17" s="30"/>
    </row>
    <row r="18" spans="1:13" ht="18">
      <c r="A18" s="40" t="s">
        <v>593</v>
      </c>
      <c r="B18" s="655"/>
      <c r="C18" s="652"/>
      <c r="D18" s="545"/>
      <c r="E18" s="40">
        <v>14</v>
      </c>
      <c r="F18" s="33" t="s">
        <v>594</v>
      </c>
      <c r="G18" s="297">
        <v>1</v>
      </c>
      <c r="H18" s="37" t="s">
        <v>249</v>
      </c>
      <c r="I18" s="41">
        <v>50000</v>
      </c>
      <c r="J18" s="298">
        <f t="shared" si="0"/>
        <v>1500</v>
      </c>
      <c r="K18" s="298">
        <v>48500</v>
      </c>
      <c r="L18" s="299">
        <f t="shared" si="1"/>
        <v>0</v>
      </c>
      <c r="M18" s="30"/>
    </row>
    <row r="19" spans="1:13" ht="18">
      <c r="A19" s="40" t="s">
        <v>595</v>
      </c>
      <c r="B19" s="655"/>
      <c r="C19" s="652"/>
      <c r="D19" s="545"/>
      <c r="E19" s="40">
        <v>15</v>
      </c>
      <c r="F19" s="33" t="s">
        <v>596</v>
      </c>
      <c r="G19" s="297">
        <v>2</v>
      </c>
      <c r="H19" s="37" t="s">
        <v>597</v>
      </c>
      <c r="I19" s="41">
        <v>25000</v>
      </c>
      <c r="J19" s="298">
        <f t="shared" si="0"/>
        <v>750</v>
      </c>
      <c r="K19" s="298">
        <v>24250</v>
      </c>
      <c r="L19" s="299">
        <f t="shared" si="1"/>
        <v>0</v>
      </c>
      <c r="M19" s="30"/>
    </row>
    <row r="20" spans="1:13" ht="36">
      <c r="A20" s="40" t="s">
        <v>598</v>
      </c>
      <c r="B20" s="655"/>
      <c r="C20" s="652"/>
      <c r="D20" s="545"/>
      <c r="E20" s="40">
        <v>16</v>
      </c>
      <c r="F20" s="33" t="s">
        <v>599</v>
      </c>
      <c r="G20" s="297">
        <v>12</v>
      </c>
      <c r="H20" s="37" t="s">
        <v>600</v>
      </c>
      <c r="I20" s="41">
        <v>50000</v>
      </c>
      <c r="J20" s="298">
        <f t="shared" si="0"/>
        <v>1500</v>
      </c>
      <c r="K20" s="298">
        <v>48500</v>
      </c>
      <c r="L20" s="299">
        <f t="shared" si="1"/>
        <v>0</v>
      </c>
      <c r="M20" s="30"/>
    </row>
    <row r="21" spans="1:13" ht="36">
      <c r="A21" s="40" t="s">
        <v>601</v>
      </c>
      <c r="B21" s="655"/>
      <c r="C21" s="652"/>
      <c r="D21" s="545"/>
      <c r="E21" s="40">
        <v>17</v>
      </c>
      <c r="F21" s="33" t="s">
        <v>602</v>
      </c>
      <c r="G21" s="297">
        <v>7</v>
      </c>
      <c r="H21" s="37" t="s">
        <v>603</v>
      </c>
      <c r="I21" s="41">
        <v>40000</v>
      </c>
      <c r="J21" s="298">
        <f t="shared" si="0"/>
        <v>1200</v>
      </c>
      <c r="K21" s="298">
        <v>38800</v>
      </c>
      <c r="L21" s="299">
        <f t="shared" si="1"/>
        <v>0</v>
      </c>
      <c r="M21" s="30"/>
    </row>
    <row r="22" spans="1:13" ht="36">
      <c r="A22" s="40" t="s">
        <v>604</v>
      </c>
      <c r="B22" s="655"/>
      <c r="C22" s="652"/>
      <c r="D22" s="545"/>
      <c r="E22" s="40">
        <v>18</v>
      </c>
      <c r="F22" s="33" t="s">
        <v>605</v>
      </c>
      <c r="G22" s="297"/>
      <c r="H22" s="37"/>
      <c r="I22" s="41">
        <v>20000</v>
      </c>
      <c r="J22" s="298">
        <f t="shared" si="0"/>
        <v>600</v>
      </c>
      <c r="K22" s="298">
        <v>5750</v>
      </c>
      <c r="L22" s="299">
        <f t="shared" si="1"/>
        <v>13650</v>
      </c>
      <c r="M22" s="30"/>
    </row>
    <row r="23" spans="1:13" ht="18">
      <c r="A23" s="40" t="s">
        <v>606</v>
      </c>
      <c r="B23" s="655"/>
      <c r="C23" s="652"/>
      <c r="D23" s="545"/>
      <c r="E23" s="40">
        <v>19</v>
      </c>
      <c r="F23" s="33" t="s">
        <v>66</v>
      </c>
      <c r="G23" s="595"/>
      <c r="H23" s="595"/>
      <c r="I23" s="41">
        <v>100000</v>
      </c>
      <c r="J23" s="298">
        <f t="shared" si="0"/>
        <v>3000</v>
      </c>
      <c r="K23" s="298">
        <v>97000</v>
      </c>
      <c r="L23" s="299">
        <f t="shared" si="1"/>
        <v>0</v>
      </c>
      <c r="M23" s="30"/>
    </row>
    <row r="24" spans="1:13" ht="36">
      <c r="A24" s="40" t="s">
        <v>607</v>
      </c>
      <c r="B24" s="655"/>
      <c r="C24" s="652"/>
      <c r="D24" s="545"/>
      <c r="E24" s="40">
        <v>20</v>
      </c>
      <c r="F24" s="35" t="s">
        <v>608</v>
      </c>
      <c r="G24" s="34"/>
      <c r="H24" s="302" t="s">
        <v>609</v>
      </c>
      <c r="I24" s="41">
        <v>300000</v>
      </c>
      <c r="J24" s="298">
        <v>0</v>
      </c>
      <c r="K24" s="298">
        <v>300000</v>
      </c>
      <c r="L24" s="299">
        <f t="shared" si="1"/>
        <v>0</v>
      </c>
      <c r="M24" s="30"/>
    </row>
    <row r="25" spans="1:13" ht="18">
      <c r="A25" s="40" t="s">
        <v>610</v>
      </c>
      <c r="B25" s="655"/>
      <c r="C25" s="652"/>
      <c r="D25" s="545"/>
      <c r="E25" s="40">
        <v>21</v>
      </c>
      <c r="F25" s="33" t="s">
        <v>68</v>
      </c>
      <c r="G25" s="32"/>
      <c r="H25" s="447" t="s">
        <v>609</v>
      </c>
      <c r="I25" s="41">
        <v>300000</v>
      </c>
      <c r="J25" s="298">
        <v>0</v>
      </c>
      <c r="K25" s="298">
        <f>202740+97260</f>
        <v>300000</v>
      </c>
      <c r="L25" s="299">
        <f t="shared" si="1"/>
        <v>0</v>
      </c>
      <c r="M25" s="30"/>
    </row>
    <row r="26" spans="1:13" ht="18">
      <c r="A26" s="40" t="s">
        <v>65</v>
      </c>
      <c r="B26" s="655"/>
      <c r="C26" s="652"/>
      <c r="D26" s="545"/>
      <c r="E26" s="40">
        <v>22</v>
      </c>
      <c r="F26" s="33" t="s">
        <v>70</v>
      </c>
      <c r="G26" s="303" t="s">
        <v>611</v>
      </c>
      <c r="H26" s="304"/>
      <c r="I26" s="41">
        <v>150000</v>
      </c>
      <c r="J26" s="298">
        <v>0</v>
      </c>
      <c r="K26" s="298">
        <v>150000</v>
      </c>
      <c r="L26" s="299">
        <f t="shared" si="1"/>
        <v>0</v>
      </c>
      <c r="M26" s="30"/>
    </row>
    <row r="27" spans="1:13" ht="18">
      <c r="A27" s="40" t="s">
        <v>612</v>
      </c>
      <c r="B27" s="655"/>
      <c r="C27" s="652"/>
      <c r="D27" s="545"/>
      <c r="E27" s="40">
        <v>23</v>
      </c>
      <c r="F27" s="33" t="s">
        <v>71</v>
      </c>
      <c r="G27" s="32"/>
      <c r="H27" s="447" t="s">
        <v>609</v>
      </c>
      <c r="I27" s="41">
        <v>240000</v>
      </c>
      <c r="J27" s="298">
        <v>0</v>
      </c>
      <c r="K27" s="298">
        <v>240000</v>
      </c>
      <c r="L27" s="299">
        <f t="shared" si="1"/>
        <v>0</v>
      </c>
      <c r="M27" s="30"/>
    </row>
    <row r="28" spans="1:13" ht="18">
      <c r="A28" s="40" t="s">
        <v>613</v>
      </c>
      <c r="B28" s="655"/>
      <c r="C28" s="652"/>
      <c r="D28" s="545"/>
      <c r="E28" s="40">
        <v>24</v>
      </c>
      <c r="F28" s="33" t="s">
        <v>72</v>
      </c>
      <c r="G28" s="32"/>
      <c r="H28" s="447" t="s">
        <v>77</v>
      </c>
      <c r="I28" s="41">
        <v>1140000</v>
      </c>
      <c r="J28" s="298">
        <v>0</v>
      </c>
      <c r="K28" s="298">
        <f>7000+5000+5000+195377+12655+293065+31625</f>
        <v>549722</v>
      </c>
      <c r="L28" s="299">
        <f t="shared" si="1"/>
        <v>590278</v>
      </c>
      <c r="M28" s="30"/>
    </row>
    <row r="29" spans="1:13" ht="18">
      <c r="A29" s="305" t="s">
        <v>614</v>
      </c>
      <c r="B29" s="655"/>
      <c r="C29" s="652"/>
      <c r="D29" s="545"/>
      <c r="E29" s="40">
        <v>25</v>
      </c>
      <c r="F29" s="35" t="s">
        <v>615</v>
      </c>
      <c r="G29" s="34">
        <v>1</v>
      </c>
      <c r="H29" s="302" t="s">
        <v>616</v>
      </c>
      <c r="I29" s="41">
        <v>100000</v>
      </c>
      <c r="J29" s="298">
        <v>0</v>
      </c>
      <c r="K29" s="298">
        <v>100000</v>
      </c>
      <c r="L29" s="299">
        <f t="shared" si="1"/>
        <v>0</v>
      </c>
      <c r="M29" s="30"/>
    </row>
    <row r="30" spans="1:13" ht="18">
      <c r="A30" s="40" t="s">
        <v>67</v>
      </c>
      <c r="B30" s="655"/>
      <c r="C30" s="652"/>
      <c r="D30" s="545"/>
      <c r="E30" s="40">
        <v>26</v>
      </c>
      <c r="F30" s="33" t="s">
        <v>617</v>
      </c>
      <c r="G30" s="32">
        <v>2</v>
      </c>
      <c r="H30" s="447" t="s">
        <v>77</v>
      </c>
      <c r="I30" s="41">
        <v>100000</v>
      </c>
      <c r="J30" s="298">
        <f t="shared" si="0"/>
        <v>3000</v>
      </c>
      <c r="K30" s="298">
        <v>97000</v>
      </c>
      <c r="L30" s="299">
        <f t="shared" si="1"/>
        <v>0</v>
      </c>
      <c r="M30" s="30"/>
    </row>
    <row r="31" spans="1:13" ht="36">
      <c r="A31" s="305" t="s">
        <v>69</v>
      </c>
      <c r="B31" s="655"/>
      <c r="C31" s="652"/>
      <c r="D31" s="545"/>
      <c r="E31" s="40">
        <v>27</v>
      </c>
      <c r="F31" s="33" t="s">
        <v>618</v>
      </c>
      <c r="G31" s="32"/>
      <c r="H31" s="447"/>
      <c r="I31" s="41">
        <f>156000+40000</f>
        <v>196000</v>
      </c>
      <c r="J31" s="298">
        <v>0</v>
      </c>
      <c r="K31" s="42">
        <f>I31</f>
        <v>196000</v>
      </c>
      <c r="L31" s="299">
        <f t="shared" si="1"/>
        <v>0</v>
      </c>
      <c r="M31" s="30"/>
    </row>
    <row r="32" spans="1:13" ht="18">
      <c r="A32" s="40" t="s">
        <v>619</v>
      </c>
      <c r="B32" s="655"/>
      <c r="C32" s="652"/>
      <c r="D32" s="545"/>
      <c r="E32" s="40">
        <v>28</v>
      </c>
      <c r="F32" s="33" t="s">
        <v>620</v>
      </c>
      <c r="G32" s="32">
        <v>6</v>
      </c>
      <c r="H32" s="447" t="s">
        <v>261</v>
      </c>
      <c r="I32" s="41">
        <v>30000</v>
      </c>
      <c r="J32" s="298">
        <f t="shared" si="0"/>
        <v>900</v>
      </c>
      <c r="K32" s="298">
        <v>29100</v>
      </c>
      <c r="L32" s="299">
        <f t="shared" si="1"/>
        <v>0</v>
      </c>
      <c r="M32" s="30"/>
    </row>
    <row r="33" spans="1:13" ht="19.5">
      <c r="A33" s="40" t="s">
        <v>73</v>
      </c>
      <c r="B33" s="655"/>
      <c r="C33" s="652"/>
      <c r="D33" s="545"/>
      <c r="E33" s="40">
        <v>29</v>
      </c>
      <c r="F33" s="300" t="s">
        <v>621</v>
      </c>
      <c r="G33" s="297">
        <v>2</v>
      </c>
      <c r="H33" s="306" t="s">
        <v>388</v>
      </c>
      <c r="I33" s="41">
        <v>40000</v>
      </c>
      <c r="J33" s="298">
        <f t="shared" si="0"/>
        <v>1200</v>
      </c>
      <c r="K33" s="307">
        <v>38800</v>
      </c>
      <c r="L33" s="299">
        <f t="shared" si="1"/>
        <v>0</v>
      </c>
      <c r="M33" s="30"/>
    </row>
    <row r="34" spans="1:13" ht="18">
      <c r="A34" s="40" t="s">
        <v>74</v>
      </c>
      <c r="B34" s="655"/>
      <c r="C34" s="652"/>
      <c r="D34" s="545"/>
      <c r="E34" s="40">
        <v>30</v>
      </c>
      <c r="F34" s="33" t="s">
        <v>622</v>
      </c>
      <c r="G34" s="32"/>
      <c r="H34" s="447"/>
      <c r="I34" s="41">
        <v>44000</v>
      </c>
      <c r="J34" s="298">
        <v>0</v>
      </c>
      <c r="K34" s="298">
        <f>41100+2000</f>
        <v>43100</v>
      </c>
      <c r="L34" s="299">
        <f t="shared" si="1"/>
        <v>900</v>
      </c>
      <c r="M34" s="30"/>
    </row>
    <row r="35" spans="1:13" ht="18">
      <c r="A35" s="40"/>
      <c r="B35" s="655"/>
      <c r="C35" s="652"/>
      <c r="D35" s="545"/>
      <c r="E35" s="40">
        <v>31</v>
      </c>
      <c r="F35" s="33"/>
      <c r="G35" s="32"/>
      <c r="H35" s="447"/>
      <c r="I35" s="41"/>
      <c r="J35" s="298">
        <f t="shared" si="0"/>
        <v>0</v>
      </c>
      <c r="K35" s="298"/>
      <c r="L35" s="299">
        <f t="shared" si="1"/>
        <v>0</v>
      </c>
      <c r="M35" s="30"/>
    </row>
    <row r="36" spans="1:13" ht="18">
      <c r="A36" s="40" t="s">
        <v>623</v>
      </c>
      <c r="B36" s="655"/>
      <c r="C36" s="652"/>
      <c r="D36" s="545"/>
      <c r="E36" s="40">
        <v>32</v>
      </c>
      <c r="F36" s="300" t="s">
        <v>624</v>
      </c>
      <c r="G36" s="297">
        <v>4</v>
      </c>
      <c r="H36" s="301"/>
      <c r="I36" s="41">
        <v>70000</v>
      </c>
      <c r="J36" s="298">
        <f t="shared" si="0"/>
        <v>2100</v>
      </c>
      <c r="K36" s="298">
        <v>67900</v>
      </c>
      <c r="L36" s="299">
        <f t="shared" si="1"/>
        <v>0</v>
      </c>
      <c r="M36" s="30"/>
    </row>
    <row r="37" spans="1:13" ht="19.5">
      <c r="A37" s="40" t="s">
        <v>75</v>
      </c>
      <c r="B37" s="655"/>
      <c r="C37" s="652"/>
      <c r="D37" s="545"/>
      <c r="E37" s="40">
        <v>33</v>
      </c>
      <c r="F37" s="33" t="s">
        <v>625</v>
      </c>
      <c r="G37" s="297"/>
      <c r="H37" s="308"/>
      <c r="I37" s="309">
        <v>200000</v>
      </c>
      <c r="J37" s="298">
        <v>0</v>
      </c>
      <c r="K37" s="298"/>
      <c r="L37" s="299">
        <f t="shared" si="1"/>
        <v>200000</v>
      </c>
      <c r="M37" s="30"/>
    </row>
    <row r="38" spans="1:13" ht="19.5">
      <c r="A38" s="310" t="s">
        <v>626</v>
      </c>
      <c r="B38" s="655"/>
      <c r="C38" s="652"/>
      <c r="D38" s="545"/>
      <c r="E38" s="40">
        <v>34</v>
      </c>
      <c r="F38" s="33" t="s">
        <v>627</v>
      </c>
      <c r="G38" s="297"/>
      <c r="H38" s="308"/>
      <c r="I38" s="309">
        <v>300000</v>
      </c>
      <c r="J38" s="298">
        <v>0</v>
      </c>
      <c r="K38" s="298"/>
      <c r="L38" s="299">
        <f t="shared" si="1"/>
        <v>300000</v>
      </c>
      <c r="M38" s="30"/>
    </row>
    <row r="39" spans="1:13" ht="36">
      <c r="A39" s="310" t="s">
        <v>628</v>
      </c>
      <c r="B39" s="655"/>
      <c r="C39" s="652"/>
      <c r="D39" s="545"/>
      <c r="E39" s="40">
        <v>35</v>
      </c>
      <c r="F39" s="33" t="s">
        <v>629</v>
      </c>
      <c r="G39" s="297"/>
      <c r="H39" s="308"/>
      <c r="I39" s="309">
        <v>100000</v>
      </c>
      <c r="J39" s="298">
        <v>0</v>
      </c>
      <c r="K39" s="298"/>
      <c r="L39" s="299">
        <f t="shared" si="1"/>
        <v>100000</v>
      </c>
      <c r="M39" s="30"/>
    </row>
    <row r="40" spans="1:13" ht="19.5">
      <c r="A40" s="310"/>
      <c r="B40" s="655"/>
      <c r="C40" s="652"/>
      <c r="D40" s="545"/>
      <c r="E40" s="310"/>
      <c r="F40" s="33"/>
      <c r="G40" s="297"/>
      <c r="H40" s="308"/>
      <c r="I40" s="309"/>
      <c r="J40" s="298">
        <f t="shared" si="0"/>
        <v>0</v>
      </c>
      <c r="K40" s="298"/>
      <c r="L40" s="299">
        <f t="shared" si="1"/>
        <v>0</v>
      </c>
      <c r="M40" s="30"/>
    </row>
    <row r="41" spans="1:13" ht="18">
      <c r="A41" s="30"/>
      <c r="B41" s="655"/>
      <c r="C41" s="652"/>
      <c r="D41" s="545"/>
      <c r="E41" s="30"/>
      <c r="F41" s="311" t="s">
        <v>62</v>
      </c>
      <c r="G41" s="181"/>
      <c r="H41" s="38"/>
      <c r="I41" s="312">
        <f>SUM(I5:I40)</f>
        <v>5550000</v>
      </c>
      <c r="J41" s="36">
        <f>SUM(J5:J40)</f>
        <v>28650</v>
      </c>
      <c r="K41" s="312">
        <f t="shared" ref="K41:L41" si="2">SUM(K5:K40)</f>
        <v>3664892</v>
      </c>
      <c r="L41" s="312">
        <f t="shared" si="2"/>
        <v>1856458</v>
      </c>
      <c r="M41" s="30"/>
    </row>
    <row r="42" spans="1:13" s="183" customFormat="1" ht="18">
      <c r="A42" s="39"/>
      <c r="B42" s="655"/>
      <c r="C42" s="652"/>
      <c r="D42" s="545"/>
      <c r="E42" s="39"/>
      <c r="F42" s="39" t="s">
        <v>311</v>
      </c>
      <c r="G42" s="181"/>
      <c r="H42" s="38"/>
      <c r="I42" s="182">
        <f>K41</f>
        <v>3664892</v>
      </c>
      <c r="J42" s="39"/>
      <c r="K42" s="313"/>
      <c r="L42" s="299"/>
      <c r="M42" s="314"/>
    </row>
    <row r="43" spans="1:13" s="183" customFormat="1" ht="18">
      <c r="A43" s="39"/>
      <c r="B43" s="655"/>
      <c r="C43" s="652"/>
      <c r="D43" s="545"/>
      <c r="E43" s="39"/>
      <c r="F43" s="39" t="s">
        <v>312</v>
      </c>
      <c r="G43" s="181"/>
      <c r="H43" s="38"/>
      <c r="I43" s="182">
        <f>J41</f>
        <v>28650</v>
      </c>
      <c r="J43" s="39"/>
      <c r="K43" s="313"/>
      <c r="L43" s="299"/>
      <c r="M43" s="314"/>
    </row>
    <row r="44" spans="1:13" s="183" customFormat="1" ht="18">
      <c r="A44" s="39"/>
      <c r="B44" s="655"/>
      <c r="C44" s="652"/>
      <c r="D44" s="545"/>
      <c r="E44" s="39"/>
      <c r="F44" s="37" t="s">
        <v>375</v>
      </c>
      <c r="G44" s="181"/>
      <c r="H44" s="38"/>
      <c r="I44" s="182">
        <f>L41-I45</f>
        <v>1855607</v>
      </c>
      <c r="J44" s="39"/>
      <c r="K44" s="313"/>
      <c r="L44" s="299"/>
      <c r="M44" s="314"/>
    </row>
    <row r="45" spans="1:13" s="183" customFormat="1" ht="18">
      <c r="A45" s="39"/>
      <c r="B45" s="655"/>
      <c r="C45" s="652"/>
      <c r="D45" s="545"/>
      <c r="E45" s="39"/>
      <c r="F45" s="37" t="s">
        <v>319</v>
      </c>
      <c r="G45" s="181"/>
      <c r="H45" s="38"/>
      <c r="I45" s="182">
        <v>851</v>
      </c>
      <c r="J45" s="39"/>
      <c r="K45" s="313"/>
      <c r="L45" s="299"/>
      <c r="M45" s="314"/>
    </row>
    <row r="46" spans="1:13" s="183" customFormat="1" ht="18">
      <c r="A46" s="39"/>
      <c r="B46" s="655"/>
      <c r="C46" s="652"/>
      <c r="D46" s="545"/>
      <c r="E46" s="39"/>
      <c r="F46" s="39" t="s">
        <v>1</v>
      </c>
      <c r="G46" s="181"/>
      <c r="H46" s="38"/>
      <c r="I46" s="182">
        <f>SUM(I42:I45)</f>
        <v>5550000</v>
      </c>
      <c r="J46" s="39"/>
      <c r="K46" s="313"/>
      <c r="L46" s="299"/>
      <c r="M46" s="314"/>
    </row>
    <row r="47" spans="1:13" s="183" customFormat="1" ht="18">
      <c r="A47" s="287"/>
      <c r="B47" s="655"/>
      <c r="C47" s="652"/>
      <c r="D47" s="545"/>
      <c r="E47" s="287"/>
      <c r="F47" s="287"/>
      <c r="G47" s="315"/>
      <c r="H47" s="316"/>
      <c r="I47" s="317"/>
      <c r="J47" s="287"/>
      <c r="K47" s="318"/>
      <c r="L47" s="319"/>
      <c r="M47" s="320"/>
    </row>
    <row r="48" spans="1:13" ht="17.25">
      <c r="A48" s="30"/>
      <c r="B48" s="655"/>
      <c r="C48" s="652"/>
      <c r="D48" s="545"/>
      <c r="E48" s="30"/>
      <c r="F48" s="296"/>
      <c r="G48" s="574" t="s">
        <v>86</v>
      </c>
      <c r="H48" s="574"/>
      <c r="I48" s="30" t="s">
        <v>630</v>
      </c>
      <c r="J48" s="30" t="s">
        <v>2</v>
      </c>
      <c r="K48" s="30" t="s">
        <v>3</v>
      </c>
      <c r="L48" s="574" t="s">
        <v>639</v>
      </c>
      <c r="M48" s="574"/>
    </row>
    <row r="49" spans="1:13" ht="34.5">
      <c r="A49" s="30">
        <v>1</v>
      </c>
      <c r="B49" s="655"/>
      <c r="C49" s="652"/>
      <c r="D49" s="545"/>
      <c r="E49" s="30"/>
      <c r="F49" s="296" t="s">
        <v>631</v>
      </c>
      <c r="G49" s="593" t="s">
        <v>632</v>
      </c>
      <c r="H49" s="594"/>
      <c r="I49" s="30">
        <v>35270</v>
      </c>
      <c r="J49" s="30">
        <v>35270</v>
      </c>
      <c r="K49" s="278"/>
      <c r="L49" s="30"/>
    </row>
    <row r="50" spans="1:13" ht="17.25">
      <c r="A50" s="30">
        <v>2</v>
      </c>
      <c r="B50" s="655"/>
      <c r="C50" s="652"/>
      <c r="D50" s="545"/>
      <c r="E50" s="30"/>
      <c r="F50" s="296" t="s">
        <v>633</v>
      </c>
      <c r="G50" s="593" t="s">
        <v>634</v>
      </c>
      <c r="H50" s="594"/>
      <c r="I50" s="30">
        <v>227532</v>
      </c>
      <c r="J50" s="30">
        <v>227532</v>
      </c>
      <c r="K50" s="278"/>
      <c r="L50" s="30"/>
    </row>
    <row r="51" spans="1:13" ht="34.5">
      <c r="A51" s="30">
        <v>3</v>
      </c>
      <c r="B51" s="655"/>
      <c r="C51" s="652"/>
      <c r="D51" s="545"/>
      <c r="E51" s="30"/>
      <c r="F51" s="296" t="s">
        <v>635</v>
      </c>
      <c r="G51" s="593" t="s">
        <v>636</v>
      </c>
      <c r="H51" s="594"/>
      <c r="I51" s="30">
        <v>47200</v>
      </c>
      <c r="J51" s="30">
        <v>47200</v>
      </c>
      <c r="K51" s="278"/>
      <c r="L51" s="30"/>
    </row>
    <row r="52" spans="1:13" s="334" customFormat="1" ht="17.25">
      <c r="A52" s="328"/>
      <c r="B52" s="655"/>
      <c r="C52" s="652"/>
      <c r="D52" s="545"/>
      <c r="E52" s="328"/>
      <c r="F52" s="329" t="s">
        <v>1</v>
      </c>
      <c r="G52" s="441"/>
      <c r="H52" s="442"/>
      <c r="I52" s="328">
        <f>SUM(I49:I51)</f>
        <v>310002</v>
      </c>
      <c r="J52" s="328">
        <f>SUM(J49:J51)</f>
        <v>310002</v>
      </c>
      <c r="K52" s="333"/>
      <c r="L52" s="328"/>
    </row>
    <row r="53" spans="1:13" ht="17.25">
      <c r="A53" s="30"/>
      <c r="B53" s="655"/>
      <c r="C53" s="652"/>
      <c r="D53" s="545"/>
      <c r="E53" s="30"/>
      <c r="F53" s="296"/>
      <c r="G53" s="445"/>
      <c r="H53" s="446"/>
      <c r="I53" s="30"/>
      <c r="J53" s="30"/>
      <c r="K53" s="278"/>
      <c r="L53" s="323"/>
    </row>
    <row r="54" spans="1:13" ht="17.25">
      <c r="A54" s="30"/>
      <c r="B54" s="655"/>
      <c r="C54" s="652"/>
      <c r="D54" s="545"/>
      <c r="E54" s="30"/>
      <c r="F54" s="324" t="s">
        <v>637</v>
      </c>
      <c r="G54" s="593" t="s">
        <v>87</v>
      </c>
      <c r="H54" s="594"/>
      <c r="I54" s="30" t="s">
        <v>638</v>
      </c>
      <c r="J54" s="278" t="s">
        <v>30</v>
      </c>
      <c r="K54" s="278" t="str">
        <f>K48</f>
        <v>jfls</v>
      </c>
      <c r="L54" s="574" t="s">
        <v>639</v>
      </c>
      <c r="M54" s="574"/>
    </row>
    <row r="55" spans="1:13" ht="34.5">
      <c r="A55" s="30">
        <v>1</v>
      </c>
      <c r="B55" s="655"/>
      <c r="C55" s="652"/>
      <c r="D55" s="545"/>
      <c r="E55" s="30"/>
      <c r="F55" s="296" t="s">
        <v>640</v>
      </c>
      <c r="G55" s="593" t="s">
        <v>616</v>
      </c>
      <c r="H55" s="594"/>
      <c r="I55" s="325">
        <v>34860</v>
      </c>
      <c r="J55" s="325">
        <v>34860</v>
      </c>
      <c r="K55" s="278"/>
      <c r="L55" s="579" t="s">
        <v>641</v>
      </c>
      <c r="M55" s="580"/>
    </row>
    <row r="56" spans="1:13" ht="34.5">
      <c r="A56" s="30">
        <v>2</v>
      </c>
      <c r="B56" s="655"/>
      <c r="C56" s="652"/>
      <c r="D56" s="545"/>
      <c r="E56" s="30"/>
      <c r="F56" s="296" t="s">
        <v>642</v>
      </c>
      <c r="G56" s="593"/>
      <c r="H56" s="594"/>
      <c r="I56" s="325">
        <v>30000</v>
      </c>
      <c r="J56" s="325">
        <v>30000</v>
      </c>
      <c r="K56" s="278"/>
      <c r="L56" s="579" t="s">
        <v>641</v>
      </c>
      <c r="M56" s="580"/>
    </row>
    <row r="57" spans="1:13" ht="34.5">
      <c r="A57" s="30">
        <v>3</v>
      </c>
      <c r="B57" s="655"/>
      <c r="C57" s="652"/>
      <c r="D57" s="545"/>
      <c r="E57" s="30"/>
      <c r="F57" s="296" t="s">
        <v>643</v>
      </c>
      <c r="G57" s="593"/>
      <c r="H57" s="594"/>
      <c r="I57" s="325">
        <v>50000</v>
      </c>
      <c r="J57" s="325">
        <v>50000</v>
      </c>
      <c r="K57" s="278"/>
      <c r="L57" s="579" t="s">
        <v>641</v>
      </c>
      <c r="M57" s="580"/>
    </row>
    <row r="58" spans="1:13" ht="17.25">
      <c r="A58" s="30">
        <v>4</v>
      </c>
      <c r="B58" s="655"/>
      <c r="C58" s="652"/>
      <c r="D58" s="545"/>
      <c r="E58" s="30"/>
      <c r="F58" s="296" t="s">
        <v>644</v>
      </c>
      <c r="G58" s="593" t="s">
        <v>308</v>
      </c>
      <c r="H58" s="594"/>
      <c r="I58" s="325">
        <v>73500</v>
      </c>
      <c r="J58" s="325">
        <f>I58</f>
        <v>73500</v>
      </c>
      <c r="K58" s="278"/>
      <c r="L58" s="579" t="s">
        <v>641</v>
      </c>
      <c r="M58" s="580"/>
    </row>
    <row r="59" spans="1:13" ht="17.25">
      <c r="A59" s="30">
        <v>5</v>
      </c>
      <c r="B59" s="655"/>
      <c r="C59" s="652"/>
      <c r="D59" s="545"/>
      <c r="E59" s="30"/>
      <c r="F59" s="296" t="s">
        <v>645</v>
      </c>
      <c r="G59" s="593"/>
      <c r="H59" s="594"/>
      <c r="I59" s="325">
        <v>25000</v>
      </c>
      <c r="J59" s="325">
        <v>25000</v>
      </c>
      <c r="K59" s="278"/>
      <c r="L59" s="579" t="s">
        <v>641</v>
      </c>
      <c r="M59" s="580"/>
    </row>
    <row r="60" spans="1:13" ht="17.25">
      <c r="A60" s="30">
        <v>6</v>
      </c>
      <c r="B60" s="655"/>
      <c r="C60" s="652"/>
      <c r="D60" s="545"/>
      <c r="E60" s="30"/>
      <c r="F60" s="296" t="s">
        <v>646</v>
      </c>
      <c r="G60" s="593" t="s">
        <v>647</v>
      </c>
      <c r="H60" s="594"/>
      <c r="I60" s="325">
        <v>135600</v>
      </c>
      <c r="J60" s="325">
        <v>135600</v>
      </c>
      <c r="K60" s="278"/>
      <c r="L60" s="579" t="s">
        <v>641</v>
      </c>
      <c r="M60" s="580"/>
    </row>
    <row r="61" spans="1:13" ht="34.5">
      <c r="A61" s="30">
        <v>7</v>
      </c>
      <c r="B61" s="655"/>
      <c r="C61" s="652"/>
      <c r="D61" s="545"/>
      <c r="E61" s="30"/>
      <c r="F61" s="296" t="s">
        <v>648</v>
      </c>
      <c r="G61" s="593"/>
      <c r="H61" s="594"/>
      <c r="I61" s="325">
        <v>25000</v>
      </c>
      <c r="J61" s="325">
        <v>25000</v>
      </c>
      <c r="K61" s="278"/>
      <c r="L61" s="579" t="s">
        <v>641</v>
      </c>
      <c r="M61" s="580"/>
    </row>
    <row r="62" spans="1:13" ht="17.25">
      <c r="A62" s="30"/>
      <c r="B62" s="655"/>
      <c r="C62" s="652"/>
      <c r="D62" s="545"/>
      <c r="E62" s="30"/>
      <c r="F62" s="296" t="s">
        <v>650</v>
      </c>
      <c r="G62" s="445"/>
      <c r="H62" s="446"/>
      <c r="I62" s="325">
        <v>25000</v>
      </c>
      <c r="J62" s="325">
        <v>25000</v>
      </c>
      <c r="K62" s="278"/>
      <c r="L62" s="439" t="s">
        <v>651</v>
      </c>
      <c r="M62" s="440"/>
    </row>
    <row r="63" spans="1:13" ht="34.5">
      <c r="A63" s="30"/>
      <c r="B63" s="655"/>
      <c r="C63" s="652"/>
      <c r="D63" s="545"/>
      <c r="E63" s="30"/>
      <c r="F63" s="296" t="str">
        <f>F62</f>
        <v>gu/ :tl/o jfne]nf Doflrª</v>
      </c>
      <c r="G63" s="445"/>
      <c r="H63" s="446"/>
      <c r="I63" s="325">
        <v>25000</v>
      </c>
      <c r="J63" s="325">
        <v>25000</v>
      </c>
      <c r="K63" s="278"/>
      <c r="L63" s="439" t="s">
        <v>652</v>
      </c>
      <c r="M63" s="440"/>
    </row>
    <row r="64" spans="1:13" ht="17.25">
      <c r="A64" s="30"/>
      <c r="B64" s="655"/>
      <c r="C64" s="652"/>
      <c r="D64" s="545"/>
      <c r="E64" s="30"/>
      <c r="F64" s="296" t="s">
        <v>653</v>
      </c>
      <c r="G64" s="445"/>
      <c r="H64" s="446"/>
      <c r="I64" s="325">
        <v>258477</v>
      </c>
      <c r="J64" s="325">
        <v>258477</v>
      </c>
      <c r="K64" s="278"/>
      <c r="L64" s="439" t="s">
        <v>649</v>
      </c>
      <c r="M64" s="440"/>
    </row>
    <row r="65" spans="1:13" ht="17.25">
      <c r="A65" s="30"/>
      <c r="B65" s="655"/>
      <c r="C65" s="652"/>
      <c r="D65" s="545"/>
      <c r="E65" s="30"/>
      <c r="F65" s="296" t="s">
        <v>654</v>
      </c>
      <c r="G65" s="445"/>
      <c r="H65" s="446"/>
      <c r="I65" s="325">
        <v>227532</v>
      </c>
      <c r="J65" s="325">
        <v>227532</v>
      </c>
      <c r="K65" s="278"/>
      <c r="L65" s="439" t="s">
        <v>649</v>
      </c>
      <c r="M65" s="440"/>
    </row>
    <row r="66" spans="1:13" ht="17.25">
      <c r="A66" s="30"/>
      <c r="B66" s="655"/>
      <c r="C66" s="652"/>
      <c r="D66" s="545"/>
      <c r="E66" s="30"/>
      <c r="F66" s="296" t="s">
        <v>655</v>
      </c>
      <c r="G66" s="445"/>
      <c r="H66" s="446"/>
      <c r="I66" s="325">
        <v>75625</v>
      </c>
      <c r="J66" s="325">
        <v>75625</v>
      </c>
      <c r="K66" s="278"/>
      <c r="L66" s="579" t="s">
        <v>652</v>
      </c>
      <c r="M66" s="580"/>
    </row>
    <row r="67" spans="1:13" ht="34.5">
      <c r="A67" s="30"/>
      <c r="B67" s="655"/>
      <c r="C67" s="652"/>
      <c r="D67" s="545"/>
      <c r="E67" s="30"/>
      <c r="F67" s="296" t="s">
        <v>656</v>
      </c>
      <c r="G67" s="445"/>
      <c r="H67" s="446"/>
      <c r="I67" s="325">
        <v>30000</v>
      </c>
      <c r="J67" s="325">
        <v>30000</v>
      </c>
      <c r="K67" s="278"/>
      <c r="L67" s="439" t="s">
        <v>634</v>
      </c>
      <c r="M67" s="440"/>
    </row>
    <row r="68" spans="1:13" s="334" customFormat="1" ht="17.25">
      <c r="A68" s="328"/>
      <c r="B68" s="655"/>
      <c r="C68" s="652"/>
      <c r="D68" s="545"/>
      <c r="E68" s="328"/>
      <c r="F68" s="329" t="s">
        <v>1</v>
      </c>
      <c r="G68" s="443"/>
      <c r="H68" s="444"/>
      <c r="I68" s="332">
        <f>SUM(I55:I67)</f>
        <v>1015594</v>
      </c>
      <c r="J68" s="332">
        <f>SUM(J55:J67)</f>
        <v>1015594</v>
      </c>
      <c r="K68" s="333"/>
      <c r="L68" s="585"/>
      <c r="M68" s="585"/>
    </row>
    <row r="69" spans="1:13" s="334" customFormat="1" ht="34.5">
      <c r="A69" s="328"/>
      <c r="B69" s="655"/>
      <c r="C69" s="652"/>
      <c r="D69" s="545"/>
      <c r="E69" s="328"/>
      <c r="F69" s="324" t="s">
        <v>657</v>
      </c>
      <c r="G69" s="586" t="s">
        <v>658</v>
      </c>
      <c r="H69" s="587"/>
      <c r="I69" s="328" t="s">
        <v>659</v>
      </c>
      <c r="J69" s="333" t="s">
        <v>30</v>
      </c>
      <c r="K69" s="30" t="s">
        <v>3</v>
      </c>
      <c r="L69" s="585"/>
      <c r="M69" s="585"/>
    </row>
    <row r="70" spans="1:13" ht="34.5">
      <c r="A70" s="30">
        <v>1</v>
      </c>
      <c r="B70" s="655"/>
      <c r="C70" s="652"/>
      <c r="D70" s="545"/>
      <c r="E70" s="30"/>
      <c r="F70" s="296" t="s">
        <v>660</v>
      </c>
      <c r="G70" s="574">
        <v>30000</v>
      </c>
      <c r="H70" s="574"/>
      <c r="I70" s="325">
        <v>30000</v>
      </c>
      <c r="J70" s="325">
        <v>30000</v>
      </c>
      <c r="K70" s="278"/>
      <c r="L70" s="579" t="s">
        <v>641</v>
      </c>
      <c r="M70" s="580"/>
    </row>
    <row r="71" spans="1:13" ht="34.5">
      <c r="A71" s="30">
        <v>2</v>
      </c>
      <c r="B71" s="655"/>
      <c r="C71" s="652"/>
      <c r="D71" s="545"/>
      <c r="E71" s="30"/>
      <c r="F71" s="296" t="s">
        <v>661</v>
      </c>
      <c r="G71" s="574">
        <v>40000</v>
      </c>
      <c r="H71" s="574"/>
      <c r="I71" s="325">
        <v>40000</v>
      </c>
      <c r="J71" s="325">
        <v>40000</v>
      </c>
      <c r="K71" s="278"/>
      <c r="L71" s="579" t="s">
        <v>641</v>
      </c>
      <c r="M71" s="580"/>
    </row>
    <row r="72" spans="1:13" ht="34.5">
      <c r="A72" s="30">
        <v>4</v>
      </c>
      <c r="B72" s="655"/>
      <c r="C72" s="652"/>
      <c r="D72" s="545"/>
      <c r="E72" s="30"/>
      <c r="F72" s="296" t="s">
        <v>662</v>
      </c>
      <c r="G72" s="574">
        <v>100000</v>
      </c>
      <c r="H72" s="574"/>
      <c r="I72" s="325">
        <v>376631</v>
      </c>
      <c r="J72" s="325">
        <v>376631</v>
      </c>
      <c r="K72" s="278"/>
      <c r="L72" s="579" t="s">
        <v>663</v>
      </c>
      <c r="M72" s="580"/>
    </row>
    <row r="73" spans="1:13" ht="17.25">
      <c r="A73" s="30">
        <v>3</v>
      </c>
      <c r="B73" s="655"/>
      <c r="C73" s="652"/>
      <c r="D73" s="545"/>
      <c r="E73" s="30"/>
      <c r="F73" s="296" t="s">
        <v>664</v>
      </c>
      <c r="G73" s="574">
        <v>75000</v>
      </c>
      <c r="H73" s="574"/>
      <c r="I73" s="325">
        <v>409585</v>
      </c>
      <c r="J73" s="325">
        <v>409585</v>
      </c>
      <c r="L73" s="581" t="s">
        <v>649</v>
      </c>
      <c r="M73" s="582"/>
    </row>
    <row r="74" spans="1:13" s="334" customFormat="1" ht="17.25">
      <c r="A74" s="328"/>
      <c r="B74" s="656"/>
      <c r="C74" s="653"/>
      <c r="D74" s="546"/>
      <c r="E74" s="328"/>
      <c r="F74" s="329" t="s">
        <v>1</v>
      </c>
      <c r="G74" s="583"/>
      <c r="H74" s="584"/>
      <c r="I74" s="332">
        <f>SUM(I70:I73)</f>
        <v>856216</v>
      </c>
      <c r="J74" s="332">
        <f>SUM(J70:J73)</f>
        <v>856216</v>
      </c>
      <c r="K74" s="333"/>
      <c r="L74" s="585"/>
      <c r="M74" s="585"/>
    </row>
    <row r="75" spans="1:13" ht="17.25">
      <c r="A75" s="591" t="s">
        <v>665</v>
      </c>
      <c r="B75" s="591"/>
      <c r="C75" s="591"/>
      <c r="D75" s="591"/>
      <c r="E75" s="591"/>
      <c r="F75" s="591"/>
      <c r="G75" s="591"/>
      <c r="H75" s="591"/>
      <c r="I75" s="591"/>
      <c r="J75" s="591"/>
      <c r="K75" s="591"/>
      <c r="L75" s="592"/>
    </row>
    <row r="76" spans="1:13" ht="17.25">
      <c r="A76" s="30" t="s">
        <v>666</v>
      </c>
      <c r="B76" s="30"/>
      <c r="C76" s="30"/>
      <c r="D76" s="30"/>
      <c r="E76" s="30"/>
      <c r="F76" s="296" t="s">
        <v>667</v>
      </c>
      <c r="G76" s="30" t="s">
        <v>658</v>
      </c>
      <c r="H76" s="30"/>
      <c r="I76" s="574" t="s">
        <v>668</v>
      </c>
      <c r="J76" s="574"/>
      <c r="K76" s="574"/>
      <c r="L76" s="579" t="s">
        <v>669</v>
      </c>
      <c r="M76" s="580"/>
    </row>
    <row r="77" spans="1:13" ht="34.5">
      <c r="A77" s="30">
        <v>1</v>
      </c>
      <c r="B77" s="30"/>
      <c r="C77" s="30"/>
      <c r="D77" s="30"/>
      <c r="E77" s="30"/>
      <c r="F77" s="296" t="s">
        <v>670</v>
      </c>
      <c r="G77" s="576">
        <v>95000</v>
      </c>
      <c r="H77" s="576"/>
      <c r="I77" s="574" t="s">
        <v>671</v>
      </c>
      <c r="J77" s="574"/>
      <c r="K77" s="574"/>
      <c r="L77" s="577">
        <v>10000</v>
      </c>
      <c r="M77" s="578"/>
    </row>
    <row r="78" spans="1:13" ht="34.5">
      <c r="A78" s="30">
        <v>2</v>
      </c>
      <c r="B78" s="30"/>
      <c r="C78" s="30"/>
      <c r="D78" s="30"/>
      <c r="E78" s="30"/>
      <c r="F78" s="296" t="s">
        <v>672</v>
      </c>
      <c r="G78" s="576">
        <v>100000</v>
      </c>
      <c r="H78" s="576"/>
      <c r="I78" s="574" t="s">
        <v>673</v>
      </c>
      <c r="J78" s="574"/>
      <c r="K78" s="574"/>
      <c r="L78" s="577">
        <v>74678</v>
      </c>
      <c r="M78" s="578"/>
    </row>
    <row r="79" spans="1:13" s="334" customFormat="1" ht="17.25">
      <c r="A79" s="328"/>
      <c r="B79" s="328"/>
      <c r="C79" s="328"/>
      <c r="D79" s="328"/>
      <c r="E79" s="328"/>
      <c r="F79" s="329" t="s">
        <v>1</v>
      </c>
      <c r="G79" s="588">
        <f>SUM(G77:G78)</f>
        <v>195000</v>
      </c>
      <c r="H79" s="589"/>
      <c r="I79" s="583"/>
      <c r="J79" s="590"/>
      <c r="K79" s="584"/>
      <c r="L79" s="588">
        <f>SUM(L77:L78)</f>
        <v>84678</v>
      </c>
      <c r="M79" s="589"/>
    </row>
  </sheetData>
  <mergeCells count="55">
    <mergeCell ref="G49:H49"/>
    <mergeCell ref="D5:D74"/>
    <mergeCell ref="A3:D3"/>
    <mergeCell ref="E3:L3"/>
    <mergeCell ref="A1:O1"/>
    <mergeCell ref="F2:M2"/>
    <mergeCell ref="G23:H23"/>
    <mergeCell ref="G48:H48"/>
    <mergeCell ref="L48:M48"/>
    <mergeCell ref="G50:H50"/>
    <mergeCell ref="G51:H51"/>
    <mergeCell ref="G54:H54"/>
    <mergeCell ref="L54:M54"/>
    <mergeCell ref="G55:H55"/>
    <mergeCell ref="L55:M55"/>
    <mergeCell ref="G56:H56"/>
    <mergeCell ref="L56:M56"/>
    <mergeCell ref="G57:H57"/>
    <mergeCell ref="L57:M57"/>
    <mergeCell ref="G58:H58"/>
    <mergeCell ref="L58:M58"/>
    <mergeCell ref="L70:M70"/>
    <mergeCell ref="G59:H59"/>
    <mergeCell ref="L59:M59"/>
    <mergeCell ref="G60:H60"/>
    <mergeCell ref="L60:M60"/>
    <mergeCell ref="G61:H61"/>
    <mergeCell ref="L61:M61"/>
    <mergeCell ref="G77:H77"/>
    <mergeCell ref="I77:K77"/>
    <mergeCell ref="L77:M77"/>
    <mergeCell ref="B5:B74"/>
    <mergeCell ref="C5:C74"/>
    <mergeCell ref="G71:H71"/>
    <mergeCell ref="L71:M71"/>
    <mergeCell ref="G72:H72"/>
    <mergeCell ref="L72:M72"/>
    <mergeCell ref="G73:H73"/>
    <mergeCell ref="L73:M73"/>
    <mergeCell ref="L66:M66"/>
    <mergeCell ref="L68:M68"/>
    <mergeCell ref="G69:H69"/>
    <mergeCell ref="L69:M69"/>
    <mergeCell ref="G70:H70"/>
    <mergeCell ref="G74:H74"/>
    <mergeCell ref="L74:M74"/>
    <mergeCell ref="A75:L75"/>
    <mergeCell ref="I76:K76"/>
    <mergeCell ref="L76:M76"/>
    <mergeCell ref="G78:H78"/>
    <mergeCell ref="I78:K78"/>
    <mergeCell ref="L78:M78"/>
    <mergeCell ref="G79:H79"/>
    <mergeCell ref="I79:K79"/>
    <mergeCell ref="L79:M79"/>
  </mergeCells>
  <pageMargins left="0.24" right="0.16" top="0.36" bottom="0.3" header="0.3" footer="0.2"/>
  <pageSetup paperSize="9" scale="75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4" sqref="J14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topLeftCell="A4" workbookViewId="0">
      <selection activeCell="A22" sqref="A22:XFD22"/>
    </sheetView>
  </sheetViews>
  <sheetFormatPr defaultColWidth="9.140625" defaultRowHeight="17.25"/>
  <cols>
    <col min="1" max="1" width="5.7109375" style="1" customWidth="1"/>
    <col min="2" max="2" width="37.5703125" style="1" customWidth="1"/>
    <col min="3" max="3" width="17.7109375" style="1" customWidth="1"/>
    <col min="4" max="4" width="5.85546875" style="1" customWidth="1"/>
    <col min="5" max="5" width="49" style="1" customWidth="1"/>
    <col min="6" max="6" width="19.42578125" style="1" customWidth="1"/>
    <col min="7" max="7" width="9.140625" style="1"/>
    <col min="8" max="8" width="19.28515625" style="1" customWidth="1"/>
    <col min="9" max="16384" width="9.140625" style="1"/>
  </cols>
  <sheetData>
    <row r="1" spans="1:6" ht="27.75">
      <c r="A1" s="508" t="s">
        <v>6</v>
      </c>
      <c r="B1" s="508"/>
      <c r="C1" s="508"/>
      <c r="D1" s="508"/>
      <c r="E1" s="508"/>
      <c r="F1" s="508"/>
    </row>
    <row r="2" spans="1:6" ht="27.75">
      <c r="A2" s="508" t="s">
        <v>19</v>
      </c>
      <c r="B2" s="508"/>
      <c r="C2" s="508"/>
      <c r="D2" s="508"/>
      <c r="E2" s="508"/>
      <c r="F2" s="508"/>
    </row>
    <row r="3" spans="1:6" ht="24.75">
      <c r="A3" s="510" t="s">
        <v>145</v>
      </c>
      <c r="B3" s="510"/>
      <c r="C3" s="510"/>
      <c r="D3" s="510"/>
      <c r="E3" s="510"/>
      <c r="F3" s="510"/>
    </row>
    <row r="4" spans="1:6">
      <c r="A4" s="2" t="s">
        <v>0</v>
      </c>
      <c r="B4" s="515" t="s">
        <v>8</v>
      </c>
      <c r="C4" s="516"/>
      <c r="D4" s="14"/>
      <c r="E4" s="515" t="s">
        <v>2</v>
      </c>
      <c r="F4" s="516"/>
    </row>
    <row r="5" spans="1:6">
      <c r="A5" s="2"/>
      <c r="B5" s="2" t="s">
        <v>9</v>
      </c>
      <c r="C5" s="2" t="s">
        <v>10</v>
      </c>
      <c r="D5" s="2" t="s">
        <v>0</v>
      </c>
      <c r="E5" s="2" t="s">
        <v>9</v>
      </c>
      <c r="F5" s="3" t="s">
        <v>11</v>
      </c>
    </row>
    <row r="6" spans="1:6">
      <c r="A6" s="2">
        <v>1</v>
      </c>
      <c r="B6" s="2" t="s">
        <v>146</v>
      </c>
      <c r="C6" s="4">
        <v>4600000</v>
      </c>
      <c r="D6" s="15">
        <v>1</v>
      </c>
      <c r="E6" s="2" t="str">
        <f>B6</f>
        <v>g=kf=rfn' cg'bfg</v>
      </c>
      <c r="F6" s="4">
        <f>G4.1.54!F6</f>
        <v>4583805</v>
      </c>
    </row>
    <row r="7" spans="1:6">
      <c r="A7" s="2">
        <v>2</v>
      </c>
      <c r="B7" s="2" t="s">
        <v>13</v>
      </c>
      <c r="C7" s="4">
        <f>G4.1.54!C8</f>
        <v>3043800</v>
      </c>
      <c r="D7" s="15">
        <v>2</v>
      </c>
      <c r="E7" s="2" t="s">
        <v>149</v>
      </c>
      <c r="F7" s="4">
        <f>C6-F6</f>
        <v>16195</v>
      </c>
    </row>
    <row r="8" spans="1:6">
      <c r="A8" s="2">
        <v>3</v>
      </c>
      <c r="B8" s="2" t="s">
        <v>14</v>
      </c>
      <c r="C8" s="4">
        <f>G4.1.54!C11</f>
        <v>16173048</v>
      </c>
      <c r="D8" s="15">
        <v>3</v>
      </c>
      <c r="E8" s="2" t="str">
        <f>B7</f>
        <v>;fdflhs kl/rfng cg'bfg</v>
      </c>
      <c r="F8" s="4">
        <f>G4.1.54!F8</f>
        <v>2632708</v>
      </c>
    </row>
    <row r="9" spans="1:6">
      <c r="A9" s="2">
        <v>4</v>
      </c>
      <c r="B9" s="2" t="str">
        <f>G4.1.54!B9</f>
        <v>kmf]xf]/ d}nf Joj:yfkg</v>
      </c>
      <c r="C9" s="4">
        <f>G4.1.54!C9</f>
        <v>340000</v>
      </c>
      <c r="D9" s="15">
        <v>4</v>
      </c>
      <c r="E9" s="2" t="s">
        <v>148</v>
      </c>
      <c r="F9" s="4">
        <f>C7-F8</f>
        <v>411092</v>
      </c>
    </row>
    <row r="10" spans="1:6">
      <c r="A10" s="2">
        <v>5</v>
      </c>
      <c r="B10" s="18" t="str">
        <f>G4.1.54!B10</f>
        <v>:yflgo zflGt ;ldlt</v>
      </c>
      <c r="C10" s="4">
        <v>36500</v>
      </c>
      <c r="D10" s="15">
        <v>5</v>
      </c>
      <c r="E10" s="2" t="str">
        <f>B8</f>
        <v xml:space="preserve">;fdflhs ;'/Iff eQf </v>
      </c>
      <c r="F10" s="66">
        <f>G4.1.54!F12</f>
        <v>16171798</v>
      </c>
    </row>
    <row r="11" spans="1:6">
      <c r="A11" s="2">
        <v>6</v>
      </c>
      <c r="B11" s="18" t="str">
        <f>G4.1.54!B16</f>
        <v>:yflgo ljsf; sf]if ul/j ;f=k=lgsf;f</v>
      </c>
      <c r="C11" s="4">
        <v>260000</v>
      </c>
      <c r="D11" s="15">
        <v>6</v>
      </c>
      <c r="E11" s="1" t="s">
        <v>20</v>
      </c>
      <c r="F11" s="4">
        <v>1250</v>
      </c>
    </row>
    <row r="12" spans="1:6">
      <c r="A12" s="2">
        <v>7</v>
      </c>
      <c r="B12" s="18" t="s">
        <v>124</v>
      </c>
      <c r="C12" s="4">
        <f>G4.1.54!F21</f>
        <v>48662</v>
      </c>
      <c r="D12" s="15">
        <v>7</v>
      </c>
      <c r="E12" s="67" t="str">
        <f>B9</f>
        <v>kmf]xf]/ d}nf Joj:yfkg</v>
      </c>
      <c r="F12" s="4">
        <v>340000</v>
      </c>
    </row>
    <row r="13" spans="1:6">
      <c r="A13" s="2">
        <v>8</v>
      </c>
      <c r="B13" s="18" t="s">
        <v>147</v>
      </c>
      <c r="C13" s="4">
        <v>3804600</v>
      </c>
      <c r="D13" s="15">
        <v>8</v>
      </c>
      <c r="E13" s="67" t="str">
        <f>B10</f>
        <v>:yflgo zflGt ;ldlt</v>
      </c>
      <c r="F13" s="2">
        <v>36500</v>
      </c>
    </row>
    <row r="14" spans="1:6">
      <c r="A14" s="2"/>
      <c r="B14" s="18"/>
      <c r="C14" s="4"/>
      <c r="D14" s="15">
        <v>9</v>
      </c>
      <c r="E14" s="67" t="s">
        <v>150</v>
      </c>
      <c r="F14" s="66">
        <v>260000</v>
      </c>
    </row>
    <row r="15" spans="1:6">
      <c r="A15" s="2"/>
      <c r="B15" s="2"/>
      <c r="C15" s="4"/>
      <c r="D15" s="15">
        <v>10</v>
      </c>
      <c r="E15" s="18" t="s">
        <v>151</v>
      </c>
      <c r="F15" s="4">
        <f>C12</f>
        <v>48662</v>
      </c>
    </row>
    <row r="16" spans="1:6">
      <c r="A16" s="2"/>
      <c r="B16" s="9"/>
      <c r="C16" s="10"/>
      <c r="D16" s="15">
        <v>11</v>
      </c>
      <c r="E16" s="2" t="s">
        <v>152</v>
      </c>
      <c r="F16" s="4">
        <f>3146362-32420</f>
        <v>3113942</v>
      </c>
    </row>
    <row r="17" spans="1:8">
      <c r="A17" s="9"/>
      <c r="C17" s="23"/>
      <c r="D17" s="15">
        <v>12</v>
      </c>
      <c r="E17" s="9" t="s">
        <v>153</v>
      </c>
      <c r="F17" s="10">
        <v>690658</v>
      </c>
    </row>
    <row r="18" spans="1:8">
      <c r="A18" s="2"/>
      <c r="B18" s="9" t="s">
        <v>5</v>
      </c>
      <c r="C18" s="10">
        <f>SUM(C6:C17)</f>
        <v>28306610</v>
      </c>
      <c r="D18" s="10"/>
      <c r="E18" s="9" t="s">
        <v>15</v>
      </c>
      <c r="F18" s="10">
        <f>SUM(F6:F17)</f>
        <v>28306610</v>
      </c>
    </row>
    <row r="19" spans="1:8">
      <c r="D19" s="8"/>
      <c r="E19" s="8"/>
      <c r="F19" s="11"/>
    </row>
    <row r="20" spans="1:8" s="11" customFormat="1">
      <c r="A20" s="1"/>
      <c r="B20" s="1"/>
      <c r="C20" s="8"/>
      <c r="D20" s="8"/>
      <c r="E20" s="8"/>
      <c r="F20" s="8"/>
      <c r="H20" s="12"/>
    </row>
    <row r="21" spans="1:8">
      <c r="E21" s="8"/>
      <c r="F21" s="8"/>
    </row>
  </sheetData>
  <mergeCells count="5">
    <mergeCell ref="A1:F1"/>
    <mergeCell ref="A2:F2"/>
    <mergeCell ref="A3:F3"/>
    <mergeCell ref="B4:C4"/>
    <mergeCell ref="E4:F4"/>
  </mergeCells>
  <pageMargins left="0.24" right="0.28999999999999998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9"/>
  <sheetViews>
    <sheetView workbookViewId="0">
      <selection activeCell="D10" sqref="D10"/>
    </sheetView>
  </sheetViews>
  <sheetFormatPr defaultRowHeight="18"/>
  <cols>
    <col min="1" max="1" width="16.140625" style="338" customWidth="1"/>
    <col min="2" max="2" width="30" style="338" customWidth="1"/>
    <col min="3" max="3" width="18.7109375" style="338" customWidth="1"/>
    <col min="4" max="4" width="18.140625" style="338" customWidth="1"/>
    <col min="5" max="5" width="16.7109375" style="338" customWidth="1"/>
    <col min="6" max="16384" width="9.140625" style="338"/>
  </cols>
  <sheetData>
    <row r="1" spans="1:6">
      <c r="A1" s="518" t="s">
        <v>842</v>
      </c>
      <c r="B1" s="518"/>
      <c r="C1" s="518"/>
      <c r="D1" s="518"/>
      <c r="E1" s="518"/>
      <c r="F1" s="518"/>
    </row>
    <row r="2" spans="1:6">
      <c r="A2" s="518" t="s">
        <v>113</v>
      </c>
      <c r="B2" s="518"/>
      <c r="C2" s="518"/>
      <c r="D2" s="518"/>
      <c r="E2" s="518"/>
      <c r="F2" s="518"/>
    </row>
    <row r="3" spans="1:6">
      <c r="A3" s="518" t="s">
        <v>675</v>
      </c>
      <c r="B3" s="518"/>
      <c r="C3" s="518"/>
      <c r="D3" s="518"/>
      <c r="E3" s="518"/>
      <c r="F3" s="518"/>
    </row>
    <row r="4" spans="1:6" ht="27.75">
      <c r="A4" s="519" t="s">
        <v>676</v>
      </c>
      <c r="B4" s="519"/>
      <c r="C4" s="519"/>
      <c r="D4" s="519"/>
      <c r="E4" s="519"/>
      <c r="F4" s="519"/>
    </row>
    <row r="5" spans="1:6">
      <c r="A5" s="520" t="s">
        <v>856</v>
      </c>
      <c r="B5" s="520"/>
      <c r="C5" s="520"/>
      <c r="D5" s="520"/>
      <c r="E5" s="520"/>
      <c r="F5" s="520"/>
    </row>
    <row r="6" spans="1:6" ht="24.75">
      <c r="A6" s="517" t="s">
        <v>843</v>
      </c>
      <c r="B6" s="517"/>
      <c r="C6" s="517"/>
      <c r="D6" s="517"/>
      <c r="E6" s="517"/>
      <c r="F6" s="517"/>
    </row>
    <row r="7" spans="1:6" s="488" customFormat="1" ht="36">
      <c r="A7" s="486" t="s">
        <v>844</v>
      </c>
      <c r="B7" s="487" t="s">
        <v>9</v>
      </c>
      <c r="C7" s="486" t="s">
        <v>845</v>
      </c>
      <c r="D7" s="486" t="s">
        <v>846</v>
      </c>
      <c r="E7" s="486" t="s">
        <v>847</v>
      </c>
      <c r="F7" s="487" t="s">
        <v>31</v>
      </c>
    </row>
    <row r="8" spans="1:6" s="488" customFormat="1">
      <c r="A8" s="487"/>
      <c r="B8" s="489" t="s">
        <v>848</v>
      </c>
      <c r="C8" s="487"/>
      <c r="D8" s="487"/>
      <c r="E8" s="487"/>
      <c r="F8" s="487"/>
    </row>
    <row r="9" spans="1:6" s="488" customFormat="1">
      <c r="A9" s="487">
        <v>1</v>
      </c>
      <c r="B9" s="487" t="s">
        <v>687</v>
      </c>
      <c r="C9" s="487"/>
      <c r="D9" s="487"/>
      <c r="E9" s="487"/>
      <c r="F9" s="487"/>
    </row>
    <row r="10" spans="1:6" s="488" customFormat="1">
      <c r="A10" s="490">
        <v>489417.21</v>
      </c>
      <c r="B10" s="113" t="s">
        <v>112</v>
      </c>
      <c r="C10" s="114">
        <v>500000</v>
      </c>
      <c r="D10" s="114">
        <v>158706.06</v>
      </c>
      <c r="E10" s="484">
        <f>A10+D10</f>
        <v>648123.27</v>
      </c>
      <c r="F10" s="487"/>
    </row>
    <row r="11" spans="1:6" s="488" customFormat="1">
      <c r="A11" s="490">
        <v>265930</v>
      </c>
      <c r="B11" s="113" t="s">
        <v>210</v>
      </c>
      <c r="C11" s="114">
        <v>200000</v>
      </c>
      <c r="D11" s="114">
        <v>104200</v>
      </c>
      <c r="E11" s="484">
        <f t="shared" ref="E11:E24" si="0">A11+D11</f>
        <v>370130</v>
      </c>
      <c r="F11" s="487"/>
    </row>
    <row r="12" spans="1:6" s="488" customFormat="1">
      <c r="A12" s="490">
        <v>142640</v>
      </c>
      <c r="B12" s="113" t="s">
        <v>211</v>
      </c>
      <c r="C12" s="114">
        <v>450000</v>
      </c>
      <c r="D12" s="114">
        <v>203550</v>
      </c>
      <c r="E12" s="484">
        <f t="shared" si="0"/>
        <v>346190</v>
      </c>
      <c r="F12" s="487"/>
    </row>
    <row r="13" spans="1:6" s="488" customFormat="1">
      <c r="A13" s="490">
        <v>129225</v>
      </c>
      <c r="B13" s="113" t="s">
        <v>212</v>
      </c>
      <c r="C13" s="114">
        <v>385000</v>
      </c>
      <c r="D13" s="114">
        <v>0</v>
      </c>
      <c r="E13" s="484">
        <f t="shared" si="0"/>
        <v>129225</v>
      </c>
      <c r="F13" s="487"/>
    </row>
    <row r="14" spans="1:6" s="488" customFormat="1">
      <c r="A14" s="490">
        <v>203919</v>
      </c>
      <c r="B14" s="113" t="s">
        <v>213</v>
      </c>
      <c r="C14" s="114">
        <v>300000</v>
      </c>
      <c r="D14" s="114">
        <v>76210</v>
      </c>
      <c r="E14" s="484">
        <f t="shared" si="0"/>
        <v>280129</v>
      </c>
      <c r="F14" s="487"/>
    </row>
    <row r="15" spans="1:6" s="488" customFormat="1">
      <c r="A15" s="490">
        <v>5475</v>
      </c>
      <c r="B15" s="115" t="s">
        <v>214</v>
      </c>
      <c r="C15" s="114">
        <v>50000</v>
      </c>
      <c r="D15" s="114">
        <v>0</v>
      </c>
      <c r="E15" s="484">
        <f t="shared" si="0"/>
        <v>5475</v>
      </c>
      <c r="F15" s="487"/>
    </row>
    <row r="16" spans="1:6" s="488" customFormat="1">
      <c r="A16" s="490">
        <v>42626</v>
      </c>
      <c r="B16" s="113" t="s">
        <v>90</v>
      </c>
      <c r="C16" s="114">
        <v>100000</v>
      </c>
      <c r="D16" s="114">
        <v>2100</v>
      </c>
      <c r="E16" s="484">
        <f t="shared" si="0"/>
        <v>44726</v>
      </c>
      <c r="F16" s="487"/>
    </row>
    <row r="17" spans="1:6" s="488" customFormat="1">
      <c r="A17" s="490">
        <v>51650</v>
      </c>
      <c r="B17" s="113" t="s">
        <v>215</v>
      </c>
      <c r="C17" s="114">
        <v>100000</v>
      </c>
      <c r="D17" s="114">
        <v>0</v>
      </c>
      <c r="E17" s="484">
        <f t="shared" si="0"/>
        <v>51650</v>
      </c>
      <c r="F17" s="487"/>
    </row>
    <row r="18" spans="1:6" s="488" customFormat="1">
      <c r="A18" s="490">
        <v>18834.96</v>
      </c>
      <c r="B18" s="113" t="s">
        <v>216</v>
      </c>
      <c r="C18" s="114">
        <v>40000</v>
      </c>
      <c r="D18" s="114">
        <v>0</v>
      </c>
      <c r="E18" s="484">
        <f t="shared" si="0"/>
        <v>18834.96</v>
      </c>
      <c r="F18" s="487"/>
    </row>
    <row r="19" spans="1:6" s="488" customFormat="1">
      <c r="A19" s="490">
        <v>34100</v>
      </c>
      <c r="B19" s="115" t="s">
        <v>217</v>
      </c>
      <c r="C19" s="114">
        <v>100000</v>
      </c>
      <c r="D19" s="114">
        <v>0</v>
      </c>
      <c r="E19" s="484">
        <f t="shared" si="0"/>
        <v>34100</v>
      </c>
      <c r="F19" s="487"/>
    </row>
    <row r="20" spans="1:6" s="488" customFormat="1">
      <c r="A20" s="490">
        <v>147275</v>
      </c>
      <c r="B20" s="113" t="s">
        <v>218</v>
      </c>
      <c r="C20" s="114">
        <v>100000</v>
      </c>
      <c r="D20" s="114">
        <v>50386</v>
      </c>
      <c r="E20" s="484">
        <f t="shared" si="0"/>
        <v>197661</v>
      </c>
      <c r="F20" s="487"/>
    </row>
    <row r="21" spans="1:6" s="488" customFormat="1">
      <c r="A21" s="490">
        <v>4799.9999999999991</v>
      </c>
      <c r="B21" s="113" t="s">
        <v>219</v>
      </c>
      <c r="C21" s="114">
        <v>200000</v>
      </c>
      <c r="D21" s="114">
        <v>5382.8</v>
      </c>
      <c r="E21" s="484">
        <f t="shared" si="0"/>
        <v>10182.799999999999</v>
      </c>
      <c r="F21" s="487"/>
    </row>
    <row r="22" spans="1:6" s="488" customFormat="1">
      <c r="A22" s="490">
        <v>5660</v>
      </c>
      <c r="B22" s="113" t="s">
        <v>220</v>
      </c>
      <c r="C22" s="114">
        <v>25000</v>
      </c>
      <c r="D22" s="114">
        <v>2310</v>
      </c>
      <c r="E22" s="484">
        <f t="shared" si="0"/>
        <v>7970</v>
      </c>
      <c r="F22" s="487"/>
    </row>
    <row r="23" spans="1:6" s="488" customFormat="1">
      <c r="A23" s="490">
        <v>1372379</v>
      </c>
      <c r="B23" s="115" t="s">
        <v>221</v>
      </c>
      <c r="C23" s="114">
        <v>700000</v>
      </c>
      <c r="D23" s="114">
        <v>100175</v>
      </c>
      <c r="E23" s="484">
        <f t="shared" si="0"/>
        <v>1472554</v>
      </c>
      <c r="F23" s="487"/>
    </row>
    <row r="24" spans="1:6" s="488" customFormat="1">
      <c r="A24" s="490">
        <v>54492</v>
      </c>
      <c r="B24" s="115" t="s">
        <v>222</v>
      </c>
      <c r="C24" s="114">
        <v>50000</v>
      </c>
      <c r="D24" s="114">
        <v>0</v>
      </c>
      <c r="E24" s="484">
        <f t="shared" si="0"/>
        <v>54492</v>
      </c>
      <c r="F24" s="487"/>
    </row>
    <row r="25" spans="1:6" s="493" customFormat="1">
      <c r="A25" s="491">
        <f>SUM(A10:A24)</f>
        <v>2968423.17</v>
      </c>
      <c r="B25" s="482" t="s">
        <v>85</v>
      </c>
      <c r="C25" s="117">
        <f t="shared" ref="C25:E25" si="1">SUM(C10:C24)</f>
        <v>3300000</v>
      </c>
      <c r="D25" s="117">
        <f t="shared" si="1"/>
        <v>703019.8600000001</v>
      </c>
      <c r="E25" s="117">
        <f t="shared" si="1"/>
        <v>3671443.03</v>
      </c>
      <c r="F25" s="492"/>
    </row>
    <row r="26" spans="1:6" s="488" customFormat="1">
      <c r="A26" s="484">
        <v>2935274.0599999996</v>
      </c>
      <c r="B26" s="494" t="s">
        <v>690</v>
      </c>
      <c r="C26" s="494">
        <v>2500000</v>
      </c>
      <c r="D26" s="484">
        <v>2935274.0599999996</v>
      </c>
      <c r="E26" s="485">
        <f>D26</f>
        <v>2935274.0599999996</v>
      </c>
      <c r="F26" s="487"/>
    </row>
    <row r="27" spans="1:6" s="488" customFormat="1">
      <c r="A27" s="494">
        <v>0</v>
      </c>
      <c r="B27" s="494" t="s">
        <v>691</v>
      </c>
      <c r="C27" s="494">
        <v>300000</v>
      </c>
      <c r="D27" s="494">
        <v>0</v>
      </c>
      <c r="E27" s="494">
        <v>0</v>
      </c>
      <c r="F27" s="487"/>
    </row>
    <row r="28" spans="1:6" s="493" customFormat="1">
      <c r="A28" s="495">
        <f>A25+A26</f>
        <v>5903697.2299999995</v>
      </c>
      <c r="B28" s="496" t="s">
        <v>694</v>
      </c>
      <c r="C28" s="495">
        <f>C25+C26+C27</f>
        <v>6100000</v>
      </c>
      <c r="D28" s="495">
        <f t="shared" ref="D28:E28" si="2">D25+D26+D27</f>
        <v>3638293.92</v>
      </c>
      <c r="E28" s="495">
        <f t="shared" si="2"/>
        <v>6606717.0899999999</v>
      </c>
      <c r="F28" s="492"/>
    </row>
    <row r="29" spans="1:6" s="488" customFormat="1">
      <c r="A29" s="494"/>
      <c r="B29" s="497" t="s">
        <v>857</v>
      </c>
      <c r="C29" s="494"/>
      <c r="D29" s="494"/>
      <c r="E29" s="494"/>
      <c r="F29" s="487"/>
    </row>
    <row r="30" spans="1:6" s="488" customFormat="1">
      <c r="A30" s="494"/>
      <c r="B30" s="496" t="s">
        <v>849</v>
      </c>
      <c r="C30" s="494"/>
      <c r="D30" s="494"/>
      <c r="E30" s="494"/>
      <c r="F30" s="487"/>
    </row>
    <row r="31" spans="1:6" s="488" customFormat="1">
      <c r="A31" s="494">
        <f>C31</f>
        <v>31796000</v>
      </c>
      <c r="B31" s="494" t="s">
        <v>858</v>
      </c>
      <c r="C31" s="494">
        <v>31796000</v>
      </c>
      <c r="D31" s="494">
        <v>0</v>
      </c>
      <c r="E31" s="494">
        <f>C31</f>
        <v>31796000</v>
      </c>
      <c r="F31" s="487"/>
    </row>
    <row r="32" spans="1:6" s="488" customFormat="1">
      <c r="A32" s="494">
        <v>4600000</v>
      </c>
      <c r="B32" s="494" t="s">
        <v>146</v>
      </c>
      <c r="C32" s="494">
        <f>A32</f>
        <v>4600000</v>
      </c>
      <c r="D32" s="494">
        <v>0</v>
      </c>
      <c r="E32" s="494">
        <f>C32</f>
        <v>4600000</v>
      </c>
      <c r="F32" s="487"/>
    </row>
    <row r="33" spans="1:6" s="488" customFormat="1">
      <c r="A33" s="484">
        <f>G2.1.57!C7</f>
        <v>3043800</v>
      </c>
      <c r="B33" s="494" t="s">
        <v>854</v>
      </c>
      <c r="C33" s="484">
        <f>A33</f>
        <v>3043800</v>
      </c>
      <c r="D33" s="494">
        <v>0</v>
      </c>
      <c r="E33" s="484">
        <f>C33</f>
        <v>3043800</v>
      </c>
      <c r="F33" s="487"/>
    </row>
    <row r="34" spans="1:6" s="488" customFormat="1">
      <c r="A34" s="484">
        <f>G2.1.57!C8</f>
        <v>16173048</v>
      </c>
      <c r="B34" s="494" t="s">
        <v>850</v>
      </c>
      <c r="C34" s="484">
        <f>A34</f>
        <v>16173048</v>
      </c>
      <c r="D34" s="494">
        <v>0</v>
      </c>
      <c r="E34" s="494">
        <f>D34+A34</f>
        <v>16173048</v>
      </c>
      <c r="F34" s="487"/>
    </row>
    <row r="35" spans="1:6" s="488" customFormat="1">
      <c r="A35" s="484">
        <v>0</v>
      </c>
      <c r="B35" s="494" t="str">
        <f>G2.1.57!B9</f>
        <v>kmf]xf]/ d}nf Joj:yfkg</v>
      </c>
      <c r="C35" s="484">
        <v>340000</v>
      </c>
      <c r="D35" s="484">
        <f>C35</f>
        <v>340000</v>
      </c>
      <c r="E35" s="484">
        <f>D35</f>
        <v>340000</v>
      </c>
      <c r="F35" s="487"/>
    </row>
    <row r="36" spans="1:6" s="488" customFormat="1">
      <c r="A36" s="484">
        <f>C36</f>
        <v>36500</v>
      </c>
      <c r="B36" s="494" t="str">
        <f>G2.1.57!B10</f>
        <v>:yflgo zflGt ;ldlt</v>
      </c>
      <c r="C36" s="484">
        <v>36500</v>
      </c>
      <c r="D36" s="494">
        <v>0</v>
      </c>
      <c r="E36" s="484">
        <f>C36</f>
        <v>36500</v>
      </c>
      <c r="F36" s="487"/>
    </row>
    <row r="37" spans="1:6" s="488" customFormat="1" ht="30.75">
      <c r="A37" s="484">
        <f>G2.1.57!C11</f>
        <v>260000</v>
      </c>
      <c r="B37" s="498" t="str">
        <f>G2.1.57!B11</f>
        <v>:yflgo ljsf; sf]if ul/j ;f=k=lgsf;f</v>
      </c>
      <c r="C37" s="484">
        <f>A37</f>
        <v>260000</v>
      </c>
      <c r="D37" s="494">
        <v>0</v>
      </c>
      <c r="E37" s="484">
        <f>C37</f>
        <v>260000</v>
      </c>
      <c r="F37" s="487"/>
    </row>
    <row r="38" spans="1:6" s="488" customFormat="1">
      <c r="A38" s="484">
        <f>C38</f>
        <v>8743000</v>
      </c>
      <c r="B38" s="494" t="str">
        <f>G2.2.53!B7</f>
        <v xml:space="preserve">:yflgo ljsf; z'Ns </v>
      </c>
      <c r="C38" s="484">
        <v>8743000</v>
      </c>
      <c r="D38" s="494">
        <v>0</v>
      </c>
      <c r="E38" s="484">
        <f>C38</f>
        <v>8743000</v>
      </c>
      <c r="F38" s="487"/>
    </row>
    <row r="39" spans="1:6" s="488" customFormat="1">
      <c r="A39" s="494">
        <v>0</v>
      </c>
      <c r="B39" s="494" t="s">
        <v>699</v>
      </c>
      <c r="C39" s="494">
        <v>1800000</v>
      </c>
      <c r="D39" s="494">
        <v>0</v>
      </c>
      <c r="E39" s="494">
        <v>0</v>
      </c>
      <c r="F39" s="487"/>
    </row>
    <row r="40" spans="1:6" s="493" customFormat="1">
      <c r="A40" s="496">
        <f>SUM(A31:A39)</f>
        <v>64652348</v>
      </c>
      <c r="B40" s="496" t="s">
        <v>120</v>
      </c>
      <c r="C40" s="496">
        <f>SUM(C31:C39)</f>
        <v>66792348</v>
      </c>
      <c r="D40" s="496">
        <f>SUM(D31:D39)</f>
        <v>340000</v>
      </c>
      <c r="E40" s="496">
        <f>SUM(E31:E39)</f>
        <v>64992348</v>
      </c>
      <c r="F40" s="492"/>
    </row>
    <row r="41" spans="1:6" s="500" customFormat="1">
      <c r="A41" s="499">
        <f>A28+A40</f>
        <v>70556045.230000004</v>
      </c>
      <c r="B41" s="497" t="s">
        <v>851</v>
      </c>
      <c r="C41" s="499">
        <f>C28+C40</f>
        <v>72892348</v>
      </c>
      <c r="D41" s="499">
        <f t="shared" ref="D41:E41" si="3">D28+D40</f>
        <v>3978293.92</v>
      </c>
      <c r="E41" s="499">
        <f t="shared" si="3"/>
        <v>71599065.090000004</v>
      </c>
      <c r="F41" s="489"/>
    </row>
    <row r="42" spans="1:6" s="488" customFormat="1">
      <c r="A42" s="494"/>
      <c r="B42" s="496" t="s">
        <v>852</v>
      </c>
      <c r="C42" s="494"/>
      <c r="D42" s="494"/>
      <c r="E42" s="494"/>
      <c r="F42" s="487"/>
    </row>
    <row r="43" spans="1:6" s="488" customFormat="1">
      <c r="A43" s="494">
        <v>16722697</v>
      </c>
      <c r="B43" s="494" t="str">
        <f t="shared" ref="B43:C45" si="4">B31</f>
        <v>g=kf=k'+hLut cg'bfg</v>
      </c>
      <c r="C43" s="494">
        <f t="shared" si="4"/>
        <v>31796000</v>
      </c>
      <c r="D43" s="494">
        <f>25433327+160304-A43</f>
        <v>8870934</v>
      </c>
      <c r="E43" s="494">
        <f>D43+A43</f>
        <v>25593631</v>
      </c>
      <c r="F43" s="487"/>
    </row>
    <row r="44" spans="1:6" s="488" customFormat="1">
      <c r="A44" s="494">
        <v>1311104</v>
      </c>
      <c r="B44" s="494" t="str">
        <f t="shared" si="4"/>
        <v>g=kf=rfn' cg'bfg</v>
      </c>
      <c r="C44" s="494">
        <f t="shared" si="4"/>
        <v>4600000</v>
      </c>
      <c r="D44" s="494">
        <f>4583805-A44</f>
        <v>3272701</v>
      </c>
      <c r="E44" s="494">
        <f>A44+D44</f>
        <v>4583805</v>
      </c>
      <c r="F44" s="487"/>
    </row>
    <row r="45" spans="1:6" s="488" customFormat="1">
      <c r="A45" s="494">
        <v>1345808</v>
      </c>
      <c r="B45" s="494" t="str">
        <f t="shared" si="4"/>
        <v>;fdflhs kl/rfn cgbfg vr{</v>
      </c>
      <c r="C45" s="484">
        <f t="shared" si="4"/>
        <v>3043800</v>
      </c>
      <c r="D45" s="494">
        <f>2632708-A45</f>
        <v>1286900</v>
      </c>
      <c r="E45" s="494">
        <f>D45+A45</f>
        <v>2632708</v>
      </c>
      <c r="F45" s="487"/>
    </row>
    <row r="46" spans="1:6" s="488" customFormat="1">
      <c r="A46" s="494">
        <v>100000</v>
      </c>
      <c r="B46" s="494" t="s">
        <v>850</v>
      </c>
      <c r="C46" s="494">
        <v>16173048</v>
      </c>
      <c r="D46" s="494">
        <f>E46-A46</f>
        <v>16071798</v>
      </c>
      <c r="E46" s="494">
        <f>C46-1250</f>
        <v>16171798</v>
      </c>
      <c r="F46" s="487"/>
    </row>
    <row r="47" spans="1:6" s="488" customFormat="1">
      <c r="A47" s="494">
        <f>C47</f>
        <v>340000</v>
      </c>
      <c r="B47" s="494" t="s">
        <v>127</v>
      </c>
      <c r="C47" s="494">
        <v>340000</v>
      </c>
      <c r="D47" s="494">
        <f>C47</f>
        <v>340000</v>
      </c>
      <c r="E47" s="494">
        <f>D47</f>
        <v>340000</v>
      </c>
      <c r="F47" s="487"/>
    </row>
    <row r="48" spans="1:6" s="488" customFormat="1">
      <c r="A48" s="494">
        <v>0</v>
      </c>
      <c r="B48" s="494" t="s">
        <v>129</v>
      </c>
      <c r="C48" s="494">
        <v>36500</v>
      </c>
      <c r="D48" s="494">
        <f>C48</f>
        <v>36500</v>
      </c>
      <c r="E48" s="494">
        <f>D48</f>
        <v>36500</v>
      </c>
      <c r="F48" s="487"/>
    </row>
    <row r="49" spans="1:6" s="488" customFormat="1" ht="30.75">
      <c r="A49" s="494">
        <v>100000</v>
      </c>
      <c r="B49" s="498" t="s">
        <v>128</v>
      </c>
      <c r="C49" s="494">
        <v>260000</v>
      </c>
      <c r="D49" s="494">
        <v>160000</v>
      </c>
      <c r="E49" s="494">
        <f>C49</f>
        <v>260000</v>
      </c>
      <c r="F49" s="487"/>
    </row>
    <row r="50" spans="1:6" s="488" customFormat="1">
      <c r="A50" s="494">
        <v>6318628</v>
      </c>
      <c r="B50" s="494" t="s">
        <v>154</v>
      </c>
      <c r="C50" s="494">
        <v>8743000</v>
      </c>
      <c r="D50" s="494">
        <f>7955375-A50</f>
        <v>1636747</v>
      </c>
      <c r="E50" s="494">
        <f>A50+D50</f>
        <v>7955375</v>
      </c>
      <c r="F50" s="487"/>
    </row>
    <row r="51" spans="1:6" s="488" customFormat="1">
      <c r="A51" s="494">
        <v>0</v>
      </c>
      <c r="B51" s="494" t="s">
        <v>699</v>
      </c>
      <c r="C51" s="494">
        <v>1800000</v>
      </c>
      <c r="D51" s="494">
        <v>0</v>
      </c>
      <c r="E51" s="494">
        <v>0</v>
      </c>
      <c r="F51" s="487"/>
    </row>
    <row r="52" spans="1:6" s="493" customFormat="1">
      <c r="A52" s="496">
        <f>SUM(A43:A51)</f>
        <v>26238237</v>
      </c>
      <c r="B52" s="496" t="s">
        <v>1</v>
      </c>
      <c r="C52" s="496">
        <f>SUM(C43:C51)</f>
        <v>66792348</v>
      </c>
      <c r="D52" s="496">
        <f t="shared" ref="D52:E52" si="5">SUM(D43:D51)</f>
        <v>31675580</v>
      </c>
      <c r="E52" s="496">
        <f t="shared" si="5"/>
        <v>57573817</v>
      </c>
      <c r="F52" s="492"/>
    </row>
    <row r="53" spans="1:6" s="488" customFormat="1">
      <c r="A53" s="494">
        <v>435436</v>
      </c>
      <c r="B53" s="496" t="s">
        <v>853</v>
      </c>
      <c r="C53" s="494">
        <v>3804600</v>
      </c>
      <c r="D53" s="494">
        <f>3113942-A53</f>
        <v>2678506</v>
      </c>
      <c r="E53" s="494">
        <f>A53+D53</f>
        <v>3113942</v>
      </c>
      <c r="F53" s="487"/>
    </row>
    <row r="54" spans="1:6" s="488" customFormat="1">
      <c r="A54" s="494">
        <v>0</v>
      </c>
      <c r="B54" s="496" t="s">
        <v>711</v>
      </c>
      <c r="C54" s="494">
        <v>2879675</v>
      </c>
      <c r="D54" s="494">
        <v>415048</v>
      </c>
      <c r="E54" s="494">
        <f>D54</f>
        <v>415048</v>
      </c>
      <c r="F54" s="487"/>
    </row>
    <row r="55" spans="1:6" s="503" customFormat="1">
      <c r="A55" s="501">
        <f>SUM(A53:A54)</f>
        <v>435436</v>
      </c>
      <c r="B55" s="501" t="s">
        <v>855</v>
      </c>
      <c r="C55" s="501">
        <f>SUM(C52:C54)</f>
        <v>73476623</v>
      </c>
      <c r="D55" s="501">
        <f t="shared" ref="D55:E55" si="6">SUM(D52:D54)</f>
        <v>34769134</v>
      </c>
      <c r="E55" s="501">
        <f t="shared" si="6"/>
        <v>61102807</v>
      </c>
      <c r="F55" s="502"/>
    </row>
    <row r="56" spans="1:6" s="503" customFormat="1">
      <c r="A56" s="504"/>
      <c r="B56" s="504"/>
      <c r="C56" s="504"/>
      <c r="D56" s="504"/>
      <c r="E56" s="504"/>
      <c r="F56" s="505"/>
    </row>
    <row r="59" spans="1:6">
      <c r="A59" s="340"/>
      <c r="B59" s="340" t="s">
        <v>206</v>
      </c>
      <c r="C59" s="340"/>
      <c r="D59" s="340" t="s">
        <v>236</v>
      </c>
      <c r="E59" s="340"/>
      <c r="F59" s="340"/>
    </row>
  </sheetData>
  <mergeCells count="6">
    <mergeCell ref="A6:F6"/>
    <mergeCell ref="A1:F1"/>
    <mergeCell ref="A2:F2"/>
    <mergeCell ref="A3:F3"/>
    <mergeCell ref="A4:F4"/>
    <mergeCell ref="A5:F5"/>
  </mergeCells>
  <pageMargins left="0.2" right="0.2" top="0.75" bottom="0.48" header="0.3" footer="0.3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62"/>
  <sheetViews>
    <sheetView topLeftCell="A46" workbookViewId="0">
      <selection activeCell="A64" sqref="A64:XFD64"/>
    </sheetView>
  </sheetViews>
  <sheetFormatPr defaultColWidth="9.140625" defaultRowHeight="17.25"/>
  <cols>
    <col min="1" max="1" width="5.28515625" style="1" bestFit="1" customWidth="1"/>
    <col min="2" max="2" width="35.28515625" style="1" customWidth="1"/>
    <col min="3" max="3" width="16.5703125" style="1" customWidth="1"/>
    <col min="4" max="4" width="6.28515625" style="1" customWidth="1"/>
    <col min="5" max="5" width="52.42578125" style="1" customWidth="1"/>
    <col min="6" max="6" width="20.140625" style="1" customWidth="1"/>
    <col min="7" max="7" width="9.140625" style="1"/>
    <col min="8" max="8" width="16.28515625" style="1" customWidth="1"/>
    <col min="9" max="16384" width="9.140625" style="1"/>
  </cols>
  <sheetData>
    <row r="2" spans="1:6" s="17" customFormat="1" ht="24.75">
      <c r="A2" s="521" t="s">
        <v>28</v>
      </c>
      <c r="B2" s="521"/>
      <c r="C2" s="521"/>
      <c r="D2" s="521"/>
      <c r="E2" s="521"/>
      <c r="F2" s="521"/>
    </row>
    <row r="3" spans="1:6" s="17" customFormat="1" ht="24.75">
      <c r="A3" s="522" t="s">
        <v>167</v>
      </c>
      <c r="B3" s="522"/>
      <c r="C3" s="522"/>
      <c r="D3" s="522"/>
      <c r="E3" s="522"/>
      <c r="F3" s="522"/>
    </row>
    <row r="4" spans="1:6" s="19" customFormat="1" ht="27.75" customHeight="1">
      <c r="A4" s="523" t="s">
        <v>29</v>
      </c>
      <c r="B4" s="524" t="s">
        <v>8</v>
      </c>
      <c r="C4" s="524"/>
      <c r="D4" s="524" t="s">
        <v>30</v>
      </c>
      <c r="E4" s="524"/>
      <c r="F4" s="524"/>
    </row>
    <row r="5" spans="1:6" s="19" customFormat="1" ht="36.75" customHeight="1">
      <c r="A5" s="523"/>
      <c r="B5" s="13" t="s">
        <v>32</v>
      </c>
      <c r="C5" s="13" t="s">
        <v>10</v>
      </c>
      <c r="D5" s="13" t="s">
        <v>29</v>
      </c>
      <c r="E5" s="13" t="s">
        <v>32</v>
      </c>
      <c r="F5" s="13" t="s">
        <v>11</v>
      </c>
    </row>
    <row r="6" spans="1:6" s="74" customFormat="1" ht="21" customHeight="1">
      <c r="A6" s="70"/>
      <c r="B6" s="71" t="s">
        <v>33</v>
      </c>
      <c r="C6" s="72"/>
      <c r="D6" s="70"/>
      <c r="E6" s="71" t="s">
        <v>34</v>
      </c>
      <c r="F6" s="73"/>
    </row>
    <row r="7" spans="1:6" s="78" customFormat="1" ht="17.25" customHeight="1">
      <c r="A7" s="75">
        <v>1</v>
      </c>
      <c r="B7" s="76" t="s">
        <v>35</v>
      </c>
      <c r="C7" s="77">
        <v>4600000</v>
      </c>
      <c r="D7" s="75">
        <v>1</v>
      </c>
      <c r="E7" s="76" t="s">
        <v>156</v>
      </c>
      <c r="F7" s="77">
        <v>1662457</v>
      </c>
    </row>
    <row r="8" spans="1:6" s="78" customFormat="1" ht="16.5">
      <c r="A8" s="75"/>
      <c r="B8" s="79"/>
      <c r="C8" s="77"/>
      <c r="D8" s="75">
        <v>2</v>
      </c>
      <c r="E8" s="79" t="s">
        <v>36</v>
      </c>
      <c r="F8" s="77">
        <v>137733</v>
      </c>
    </row>
    <row r="9" spans="1:6" s="78" customFormat="1" ht="16.5">
      <c r="A9" s="75"/>
      <c r="B9" s="80"/>
      <c r="C9" s="77"/>
      <c r="D9" s="75">
        <v>3</v>
      </c>
      <c r="E9" s="80" t="s">
        <v>37</v>
      </c>
      <c r="F9" s="77">
        <v>46000</v>
      </c>
    </row>
    <row r="10" spans="1:6" s="78" customFormat="1" ht="16.5">
      <c r="A10" s="75"/>
      <c r="B10" s="79"/>
      <c r="C10" s="77"/>
      <c r="D10" s="75">
        <v>4</v>
      </c>
      <c r="E10" s="79" t="s">
        <v>38</v>
      </c>
      <c r="F10" s="77">
        <v>75000</v>
      </c>
    </row>
    <row r="11" spans="1:6" s="78" customFormat="1" ht="16.5">
      <c r="A11" s="75"/>
      <c r="B11" s="79"/>
      <c r="C11" s="77"/>
      <c r="D11" s="75">
        <v>5</v>
      </c>
      <c r="E11" s="79" t="s">
        <v>162</v>
      </c>
      <c r="F11" s="77">
        <v>96320</v>
      </c>
    </row>
    <row r="12" spans="1:6" s="78" customFormat="1" ht="16.5">
      <c r="A12" s="75"/>
      <c r="B12" s="79"/>
      <c r="C12" s="77"/>
      <c r="D12" s="75">
        <v>6</v>
      </c>
      <c r="E12" s="79" t="s">
        <v>165</v>
      </c>
      <c r="F12" s="77">
        <v>75680</v>
      </c>
    </row>
    <row r="13" spans="1:6" s="78" customFormat="1" ht="16.5">
      <c r="A13" s="75"/>
      <c r="B13" s="79"/>
      <c r="C13" s="77"/>
      <c r="D13" s="75">
        <v>7</v>
      </c>
      <c r="E13" s="79" t="s">
        <v>51</v>
      </c>
      <c r="F13" s="77">
        <v>58750</v>
      </c>
    </row>
    <row r="14" spans="1:6" s="78" customFormat="1" ht="16.5">
      <c r="A14" s="75"/>
      <c r="B14" s="80"/>
      <c r="C14" s="77"/>
      <c r="D14" s="75">
        <v>8</v>
      </c>
      <c r="E14" s="80" t="s">
        <v>39</v>
      </c>
      <c r="F14" s="77">
        <v>69254</v>
      </c>
    </row>
    <row r="15" spans="1:6" s="78" customFormat="1" ht="16.5">
      <c r="A15" s="75"/>
      <c r="B15" s="80"/>
      <c r="C15" s="77"/>
      <c r="D15" s="75">
        <v>9</v>
      </c>
      <c r="E15" s="80" t="s">
        <v>40</v>
      </c>
      <c r="F15" s="77">
        <v>54765</v>
      </c>
    </row>
    <row r="16" spans="1:6" s="78" customFormat="1" ht="17.25" customHeight="1">
      <c r="A16" s="75"/>
      <c r="B16" s="76"/>
      <c r="C16" s="77"/>
      <c r="D16" s="75">
        <v>10</v>
      </c>
      <c r="E16" s="76" t="s">
        <v>41</v>
      </c>
      <c r="F16" s="77">
        <v>363894</v>
      </c>
    </row>
    <row r="17" spans="1:6" s="78" customFormat="1" ht="16.5">
      <c r="A17" s="75"/>
      <c r="B17" s="80"/>
      <c r="C17" s="77"/>
      <c r="D17" s="75">
        <v>11</v>
      </c>
      <c r="E17" s="80" t="s">
        <v>42</v>
      </c>
      <c r="F17" s="77">
        <v>183600</v>
      </c>
    </row>
    <row r="18" spans="1:6" s="78" customFormat="1" ht="16.5">
      <c r="A18" s="75"/>
      <c r="B18" s="80"/>
      <c r="C18" s="77"/>
      <c r="D18" s="75">
        <v>12</v>
      </c>
      <c r="E18" s="80" t="s">
        <v>43</v>
      </c>
      <c r="F18" s="77">
        <v>187137</v>
      </c>
    </row>
    <row r="19" spans="1:6" s="78" customFormat="1" ht="16.5">
      <c r="A19" s="75"/>
      <c r="B19" s="80"/>
      <c r="C19" s="77"/>
      <c r="D19" s="75">
        <v>13</v>
      </c>
      <c r="E19" s="80" t="s">
        <v>44</v>
      </c>
      <c r="F19" s="77">
        <v>193900</v>
      </c>
    </row>
    <row r="20" spans="1:6" s="78" customFormat="1" ht="17.25" customHeight="1">
      <c r="A20" s="75"/>
      <c r="B20" s="81"/>
      <c r="C20" s="77"/>
      <c r="D20" s="75">
        <v>14</v>
      </c>
      <c r="E20" s="81" t="s">
        <v>45</v>
      </c>
      <c r="F20" s="77">
        <v>86900</v>
      </c>
    </row>
    <row r="21" spans="1:6" s="78" customFormat="1" ht="17.25" customHeight="1">
      <c r="A21" s="75"/>
      <c r="B21" s="81"/>
      <c r="C21" s="77"/>
      <c r="D21" s="75">
        <v>15</v>
      </c>
      <c r="E21" s="81" t="s">
        <v>46</v>
      </c>
      <c r="F21" s="77">
        <v>393748</v>
      </c>
    </row>
    <row r="22" spans="1:6" s="78" customFormat="1" ht="16.5">
      <c r="A22" s="75"/>
      <c r="B22" s="79"/>
      <c r="C22" s="77"/>
      <c r="D22" s="75">
        <v>16</v>
      </c>
      <c r="E22" s="79" t="s">
        <v>47</v>
      </c>
      <c r="F22" s="77">
        <v>370806</v>
      </c>
    </row>
    <row r="23" spans="1:6" s="78" customFormat="1" ht="16.5">
      <c r="A23" s="75"/>
      <c r="B23" s="79"/>
      <c r="C23" s="77"/>
      <c r="D23" s="75">
        <v>17</v>
      </c>
      <c r="E23" s="79" t="s">
        <v>157</v>
      </c>
      <c r="F23" s="77">
        <v>102000</v>
      </c>
    </row>
    <row r="24" spans="1:6" s="78" customFormat="1" ht="16.5">
      <c r="A24" s="75"/>
      <c r="B24" s="79"/>
      <c r="C24" s="77"/>
      <c r="D24" s="75">
        <v>18</v>
      </c>
      <c r="E24" s="79" t="s">
        <v>158</v>
      </c>
      <c r="F24" s="77">
        <v>205235</v>
      </c>
    </row>
    <row r="25" spans="1:6" s="78" customFormat="1" ht="16.5">
      <c r="A25" s="75"/>
      <c r="B25" s="79"/>
      <c r="C25" s="77"/>
      <c r="D25" s="75">
        <v>19</v>
      </c>
      <c r="E25" s="79" t="s">
        <v>159</v>
      </c>
      <c r="F25" s="77">
        <v>24300</v>
      </c>
    </row>
    <row r="26" spans="1:6" s="78" customFormat="1" ht="16.5">
      <c r="A26" s="75"/>
      <c r="B26" s="79"/>
      <c r="C26" s="77"/>
      <c r="D26" s="75">
        <v>20</v>
      </c>
      <c r="E26" s="79" t="s">
        <v>160</v>
      </c>
      <c r="F26" s="77">
        <v>67100</v>
      </c>
    </row>
    <row r="27" spans="1:6" s="78" customFormat="1" ht="16.5">
      <c r="A27" s="75"/>
      <c r="B27" s="79"/>
      <c r="C27" s="77"/>
      <c r="D27" s="75">
        <v>21</v>
      </c>
      <c r="E27" s="79" t="s">
        <v>161</v>
      </c>
      <c r="F27" s="77">
        <v>9300</v>
      </c>
    </row>
    <row r="28" spans="1:6" s="78" customFormat="1" ht="16.5">
      <c r="A28" s="75"/>
      <c r="B28" s="79"/>
      <c r="C28" s="77"/>
      <c r="D28" s="75">
        <v>22</v>
      </c>
      <c r="E28" s="79" t="s">
        <v>163</v>
      </c>
      <c r="F28" s="77">
        <v>18226</v>
      </c>
    </row>
    <row r="29" spans="1:6" s="78" customFormat="1" ht="16.5">
      <c r="A29" s="75"/>
      <c r="B29" s="79"/>
      <c r="C29" s="77"/>
      <c r="D29" s="75">
        <v>23</v>
      </c>
      <c r="E29" s="79" t="s">
        <v>164</v>
      </c>
      <c r="F29" s="77">
        <v>101700</v>
      </c>
    </row>
    <row r="30" spans="1:6" s="78" customFormat="1" ht="16.5">
      <c r="A30" s="75"/>
      <c r="B30" s="79"/>
      <c r="C30" s="77"/>
      <c r="D30" s="75">
        <v>24</v>
      </c>
      <c r="E30" s="82" t="s">
        <v>4</v>
      </c>
      <c r="F30" s="84">
        <v>16195</v>
      </c>
    </row>
    <row r="31" spans="1:6" s="85" customFormat="1" ht="16.5">
      <c r="A31" s="83"/>
      <c r="B31" s="76" t="s">
        <v>35</v>
      </c>
      <c r="C31" s="96">
        <f>SUM(C7:C23)</f>
        <v>4600000</v>
      </c>
      <c r="D31" s="83"/>
      <c r="E31" s="82" t="str">
        <f>B31</f>
        <v>:yf=lg=;= rfn' cg'bfg</v>
      </c>
      <c r="F31" s="96">
        <f>SUM(F7:F30)</f>
        <v>4600000</v>
      </c>
    </row>
    <row r="32" spans="1:6" s="88" customFormat="1" ht="28.5" customHeight="1">
      <c r="A32" s="75">
        <v>1</v>
      </c>
      <c r="B32" s="86" t="str">
        <f>G2.1.57!B13</f>
        <v>cfGtl/s ;|f]t rfn' lgsf;f</v>
      </c>
      <c r="C32" s="87">
        <f>G2.1.57!C13</f>
        <v>3804600</v>
      </c>
      <c r="D32" s="75">
        <v>1</v>
      </c>
      <c r="E32" s="86" t="s">
        <v>48</v>
      </c>
      <c r="F32" s="87">
        <v>2344222</v>
      </c>
    </row>
    <row r="33" spans="1:8" s="78" customFormat="1" ht="16.5">
      <c r="A33" s="75">
        <v>2</v>
      </c>
      <c r="B33" s="75" t="s">
        <v>124</v>
      </c>
      <c r="C33" s="87">
        <v>48662</v>
      </c>
      <c r="D33" s="75">
        <v>2</v>
      </c>
      <c r="E33" s="86" t="s">
        <v>166</v>
      </c>
      <c r="F33" s="87">
        <v>164390</v>
      </c>
    </row>
    <row r="34" spans="1:8" s="78" customFormat="1" ht="16.5">
      <c r="A34" s="75"/>
      <c r="B34" s="86"/>
      <c r="C34" s="87"/>
      <c r="D34" s="75">
        <v>3</v>
      </c>
      <c r="E34" s="86" t="s">
        <v>37</v>
      </c>
      <c r="F34" s="87">
        <v>72000</v>
      </c>
    </row>
    <row r="35" spans="1:8" s="78" customFormat="1" ht="16.5">
      <c r="A35" s="75"/>
      <c r="B35" s="86"/>
      <c r="C35" s="87"/>
      <c r="D35" s="75">
        <v>4</v>
      </c>
      <c r="E35" s="86" t="s">
        <v>165</v>
      </c>
      <c r="F35" s="87">
        <f>65750-32420</f>
        <v>33330</v>
      </c>
    </row>
    <row r="36" spans="1:8" s="78" customFormat="1" ht="16.5">
      <c r="A36" s="75"/>
      <c r="B36" s="86"/>
      <c r="C36" s="87"/>
      <c r="D36" s="75">
        <v>5</v>
      </c>
      <c r="E36" s="86" t="s">
        <v>50</v>
      </c>
      <c r="F36" s="87">
        <v>500000</v>
      </c>
    </row>
    <row r="37" spans="1:8" s="78" customFormat="1" ht="16.5">
      <c r="A37" s="75"/>
      <c r="B37" s="86"/>
      <c r="C37" s="87"/>
      <c r="D37" s="75">
        <v>6</v>
      </c>
      <c r="E37" s="75" t="s">
        <v>124</v>
      </c>
      <c r="F37" s="87">
        <v>48662</v>
      </c>
    </row>
    <row r="38" spans="1:8" s="78" customFormat="1" ht="16.5">
      <c r="A38" s="75"/>
      <c r="B38" s="89"/>
      <c r="C38" s="87"/>
      <c r="D38" s="75">
        <v>7</v>
      </c>
      <c r="E38" s="90" t="s">
        <v>52</v>
      </c>
      <c r="F38" s="92">
        <f>G2.1.57!F17</f>
        <v>690658</v>
      </c>
    </row>
    <row r="39" spans="1:8" s="78" customFormat="1" ht="16.5">
      <c r="A39" s="83"/>
      <c r="B39" s="91" t="s">
        <v>1</v>
      </c>
      <c r="C39" s="97">
        <f>SUM(C32:C38)</f>
        <v>3853262</v>
      </c>
      <c r="D39" s="83"/>
      <c r="E39" s="91" t="s">
        <v>1</v>
      </c>
      <c r="F39" s="97">
        <f>SUM(F32:F38)</f>
        <v>3853262</v>
      </c>
      <c r="H39" s="93"/>
    </row>
    <row r="40" spans="1:8" s="85" customFormat="1" ht="16.5">
      <c r="A40" s="75">
        <v>1</v>
      </c>
      <c r="B40" s="83" t="s">
        <v>53</v>
      </c>
      <c r="C40" s="92">
        <f>G2.1.57!C7</f>
        <v>3043800</v>
      </c>
      <c r="D40" s="75">
        <v>1</v>
      </c>
      <c r="E40" s="94" t="s">
        <v>179</v>
      </c>
      <c r="F40" s="99">
        <v>40000</v>
      </c>
    </row>
    <row r="41" spans="1:8" s="78" customFormat="1" ht="16.5">
      <c r="A41" s="75"/>
      <c r="B41" s="75"/>
      <c r="C41" s="95"/>
      <c r="D41" s="75">
        <v>2</v>
      </c>
      <c r="E41" s="94" t="s">
        <v>169</v>
      </c>
      <c r="F41" s="99">
        <v>20000</v>
      </c>
    </row>
    <row r="42" spans="1:8" s="78" customFormat="1" ht="15.75" customHeight="1">
      <c r="A42" s="75"/>
      <c r="B42" s="75"/>
      <c r="C42" s="95"/>
      <c r="D42" s="75">
        <v>3</v>
      </c>
      <c r="E42" s="94" t="s">
        <v>180</v>
      </c>
      <c r="F42" s="99">
        <v>0</v>
      </c>
    </row>
    <row r="43" spans="1:8" s="78" customFormat="1" ht="16.5">
      <c r="A43" s="75"/>
      <c r="B43" s="75"/>
      <c r="C43" s="95"/>
      <c r="D43" s="75">
        <v>4</v>
      </c>
      <c r="E43" s="94" t="s">
        <v>170</v>
      </c>
      <c r="F43" s="99">
        <v>326000</v>
      </c>
    </row>
    <row r="44" spans="1:8" s="78" customFormat="1" ht="16.5">
      <c r="A44" s="75"/>
      <c r="B44" s="75"/>
      <c r="C44" s="95"/>
      <c r="D44" s="75">
        <v>5</v>
      </c>
      <c r="E44" s="94" t="s">
        <v>171</v>
      </c>
      <c r="F44" s="99">
        <v>296308</v>
      </c>
    </row>
    <row r="45" spans="1:8" s="78" customFormat="1" ht="16.5">
      <c r="A45" s="75"/>
      <c r="B45" s="75"/>
      <c r="C45" s="95"/>
      <c r="D45" s="75">
        <v>6</v>
      </c>
      <c r="E45" s="94" t="s">
        <v>172</v>
      </c>
      <c r="F45" s="99">
        <v>1029100</v>
      </c>
    </row>
    <row r="46" spans="1:8" s="78" customFormat="1" ht="16.5">
      <c r="A46" s="75"/>
      <c r="B46" s="75"/>
      <c r="C46" s="95"/>
      <c r="D46" s="75">
        <v>7</v>
      </c>
      <c r="E46" s="94" t="s">
        <v>173</v>
      </c>
      <c r="F46" s="99">
        <v>339000</v>
      </c>
    </row>
    <row r="47" spans="1:8" s="78" customFormat="1" ht="16.5">
      <c r="A47" s="75"/>
      <c r="B47" s="75"/>
      <c r="C47" s="95"/>
      <c r="D47" s="75">
        <v>8</v>
      </c>
      <c r="E47" s="94" t="s">
        <v>174</v>
      </c>
      <c r="F47" s="99">
        <v>210000</v>
      </c>
    </row>
    <row r="48" spans="1:8" s="78" customFormat="1" ht="16.5">
      <c r="A48" s="75"/>
      <c r="B48" s="75"/>
      <c r="C48" s="95"/>
      <c r="D48" s="75">
        <v>9</v>
      </c>
      <c r="E48" s="94" t="s">
        <v>175</v>
      </c>
      <c r="F48" s="99">
        <v>90000</v>
      </c>
    </row>
    <row r="49" spans="1:8" s="78" customFormat="1" ht="16.5">
      <c r="A49" s="75"/>
      <c r="B49" s="75"/>
      <c r="C49" s="95"/>
      <c r="D49" s="75">
        <v>10</v>
      </c>
      <c r="E49" s="94" t="s">
        <v>176</v>
      </c>
      <c r="F49" s="99">
        <v>100000</v>
      </c>
    </row>
    <row r="50" spans="1:8" s="78" customFormat="1" ht="16.5">
      <c r="A50" s="75"/>
      <c r="B50" s="75"/>
      <c r="C50" s="95"/>
      <c r="D50" s="75">
        <v>11</v>
      </c>
      <c r="E50" s="94" t="s">
        <v>177</v>
      </c>
      <c r="F50" s="99">
        <v>60000</v>
      </c>
    </row>
    <row r="51" spans="1:8" s="78" customFormat="1" ht="16.5">
      <c r="A51" s="75"/>
      <c r="B51" s="75"/>
      <c r="C51" s="95"/>
      <c r="D51" s="75">
        <v>12</v>
      </c>
      <c r="E51" s="94" t="s">
        <v>168</v>
      </c>
      <c r="F51" s="99">
        <v>52300</v>
      </c>
    </row>
    <row r="52" spans="1:8" s="78" customFormat="1" ht="22.5" customHeight="1">
      <c r="A52" s="75"/>
      <c r="B52" s="75"/>
      <c r="C52" s="95"/>
      <c r="D52" s="75">
        <v>13</v>
      </c>
      <c r="E52" s="94" t="s">
        <v>178</v>
      </c>
      <c r="F52" s="99">
        <v>70000</v>
      </c>
    </row>
    <row r="53" spans="1:8" s="78" customFormat="1" ht="16.5">
      <c r="A53" s="75"/>
      <c r="B53" s="75"/>
      <c r="C53" s="95"/>
      <c r="D53" s="75">
        <v>14</v>
      </c>
      <c r="E53" s="94" t="s">
        <v>4</v>
      </c>
      <c r="F53" s="87">
        <v>411092</v>
      </c>
    </row>
    <row r="54" spans="1:8" s="78" customFormat="1" ht="16.5">
      <c r="A54" s="83"/>
      <c r="B54" s="83" t="s">
        <v>1</v>
      </c>
      <c r="C54" s="97">
        <f>SUM(C40:C53)</f>
        <v>3043800</v>
      </c>
      <c r="D54" s="83"/>
      <c r="E54" s="83" t="s">
        <v>1</v>
      </c>
      <c r="F54" s="97">
        <f>SUM(F40:F53)</f>
        <v>3043800</v>
      </c>
      <c r="H54" s="93"/>
    </row>
    <row r="55" spans="1:8" s="78" customFormat="1">
      <c r="A55" s="75">
        <v>1</v>
      </c>
      <c r="B55" s="31" t="s">
        <v>181</v>
      </c>
      <c r="C55" s="4">
        <v>260000</v>
      </c>
      <c r="D55" s="75">
        <v>1</v>
      </c>
      <c r="E55" s="75" t="str">
        <f>B55</f>
        <v>:yflgo ljsf; sf]if ;f=k=tnk</v>
      </c>
      <c r="F55" s="87">
        <f>C55</f>
        <v>260000</v>
      </c>
      <c r="H55" s="93"/>
    </row>
    <row r="56" spans="1:8" s="85" customFormat="1" ht="16.5">
      <c r="A56" s="75">
        <v>2</v>
      </c>
      <c r="B56" s="75" t="s">
        <v>54</v>
      </c>
      <c r="C56" s="87">
        <f>G2.1.57!C8</f>
        <v>16173048</v>
      </c>
      <c r="D56" s="75">
        <v>2</v>
      </c>
      <c r="E56" s="75" t="s">
        <v>55</v>
      </c>
      <c r="F56" s="87">
        <f>G2.1.57!F10</f>
        <v>16171798</v>
      </c>
    </row>
    <row r="57" spans="1:8" s="85" customFormat="1" ht="16.5">
      <c r="A57" s="75">
        <v>3</v>
      </c>
      <c r="B57" s="75" t="str">
        <f>G2.1.57!B9</f>
        <v>kmf]xf]/ d}nf Joj:yfkg</v>
      </c>
      <c r="C57" s="89">
        <v>340000</v>
      </c>
      <c r="D57" s="75">
        <v>3</v>
      </c>
      <c r="E57" s="75" t="s">
        <v>56</v>
      </c>
      <c r="F57" s="87">
        <f>G2.1.57!F11</f>
        <v>1250</v>
      </c>
    </row>
    <row r="58" spans="1:8" s="85" customFormat="1" ht="16.5">
      <c r="A58" s="75">
        <v>4</v>
      </c>
      <c r="B58" s="75" t="str">
        <f>G2.1.57!B10</f>
        <v>:yflgo zflGt ;ldlt</v>
      </c>
      <c r="C58" s="89">
        <v>36500</v>
      </c>
      <c r="D58" s="75">
        <v>4</v>
      </c>
      <c r="E58" s="75" t="s">
        <v>182</v>
      </c>
      <c r="F58" s="87">
        <v>340000</v>
      </c>
    </row>
    <row r="59" spans="1:8" s="85" customFormat="1" ht="16.5">
      <c r="A59" s="83"/>
      <c r="B59" s="83" t="s">
        <v>184</v>
      </c>
      <c r="C59" s="97">
        <f>SUM(C55:C58)</f>
        <v>16809548</v>
      </c>
      <c r="D59" s="75">
        <v>5</v>
      </c>
      <c r="E59" s="75" t="s">
        <v>183</v>
      </c>
      <c r="F59" s="87">
        <v>36500</v>
      </c>
    </row>
    <row r="60" spans="1:8" s="85" customFormat="1" ht="16.5">
      <c r="A60" s="83"/>
      <c r="B60" s="83"/>
      <c r="C60" s="98"/>
      <c r="D60" s="83"/>
      <c r="E60" s="83" t="s">
        <v>185</v>
      </c>
      <c r="F60" s="97">
        <f>SUM(F55:F59)</f>
        <v>16809548</v>
      </c>
    </row>
    <row r="61" spans="1:8" s="11" customFormat="1">
      <c r="A61" s="24"/>
      <c r="B61" s="24" t="s">
        <v>123</v>
      </c>
      <c r="C61" s="25">
        <f>C31+C39+C54+C59</f>
        <v>28306610</v>
      </c>
      <c r="D61" s="24"/>
      <c r="E61" s="24" t="s">
        <v>122</v>
      </c>
      <c r="F61" s="10">
        <f>F60+F54+F39+F31</f>
        <v>28306610</v>
      </c>
    </row>
    <row r="62" spans="1:8" s="11" customFormat="1">
      <c r="A62" s="1"/>
      <c r="B62" s="1"/>
      <c r="C62" s="1"/>
      <c r="D62" s="1"/>
      <c r="E62" s="1"/>
      <c r="F62" s="1"/>
      <c r="H62" s="12"/>
    </row>
  </sheetData>
  <mergeCells count="5">
    <mergeCell ref="A2:F2"/>
    <mergeCell ref="A3:F3"/>
    <mergeCell ref="A4:A5"/>
    <mergeCell ref="B4:C4"/>
    <mergeCell ref="D4:F4"/>
  </mergeCells>
  <pageMargins left="0.24" right="0.16" top="0.23" bottom="0.2" header="0.3" footer="0.2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A16" sqref="A16:XFD16"/>
    </sheetView>
  </sheetViews>
  <sheetFormatPr defaultColWidth="9.140625" defaultRowHeight="17.25"/>
  <cols>
    <col min="1" max="1" width="5.7109375" style="1" customWidth="1"/>
    <col min="2" max="2" width="29.28515625" style="1" customWidth="1"/>
    <col min="3" max="3" width="19.5703125" style="1" customWidth="1"/>
    <col min="4" max="4" width="5.85546875" style="1" customWidth="1"/>
    <col min="5" max="5" width="45.5703125" style="1" customWidth="1"/>
    <col min="6" max="6" width="19.42578125" style="1" customWidth="1"/>
    <col min="7" max="7" width="9.140625" style="1"/>
    <col min="8" max="8" width="20.140625" style="1" customWidth="1"/>
    <col min="9" max="16384" width="9.140625" style="1"/>
  </cols>
  <sheetData>
    <row r="1" spans="1:8" ht="27.75">
      <c r="A1" s="508" t="s">
        <v>6</v>
      </c>
      <c r="B1" s="508"/>
      <c r="C1" s="508"/>
      <c r="D1" s="508"/>
      <c r="E1" s="508"/>
      <c r="F1" s="508"/>
    </row>
    <row r="2" spans="1:8" ht="27.75">
      <c r="A2" s="508" t="s">
        <v>22</v>
      </c>
      <c r="B2" s="508"/>
      <c r="C2" s="508"/>
      <c r="D2" s="508"/>
      <c r="E2" s="508"/>
      <c r="F2" s="508"/>
    </row>
    <row r="3" spans="1:8" ht="24.75">
      <c r="A3" s="510" t="s">
        <v>145</v>
      </c>
      <c r="B3" s="510"/>
      <c r="C3" s="510"/>
      <c r="D3" s="510"/>
      <c r="E3" s="510"/>
      <c r="F3" s="510"/>
    </row>
    <row r="4" spans="1:8">
      <c r="A4" s="2" t="s">
        <v>0</v>
      </c>
      <c r="B4" s="515" t="s">
        <v>8</v>
      </c>
      <c r="C4" s="516"/>
      <c r="D4" s="14"/>
      <c r="E4" s="515" t="s">
        <v>2</v>
      </c>
      <c r="F4" s="516"/>
    </row>
    <row r="5" spans="1:8">
      <c r="A5" s="2"/>
      <c r="B5" s="2" t="s">
        <v>9</v>
      </c>
      <c r="C5" s="2" t="s">
        <v>10</v>
      </c>
      <c r="D5" s="2" t="s">
        <v>0</v>
      </c>
      <c r="E5" s="2" t="s">
        <v>9</v>
      </c>
      <c r="F5" s="3" t="s">
        <v>11</v>
      </c>
    </row>
    <row r="6" spans="1:8">
      <c r="A6" s="2">
        <v>1</v>
      </c>
      <c r="B6" s="5" t="str">
        <f>G4.1.54!B12</f>
        <v>g=kf=k'lhut cg'bfg</v>
      </c>
      <c r="C6" s="6">
        <f>G4.1.54!C12</f>
        <v>31796000</v>
      </c>
      <c r="D6" s="15">
        <v>1</v>
      </c>
      <c r="E6" s="2" t="s">
        <v>837</v>
      </c>
      <c r="F6" s="4">
        <f>G4.1.54!F14</f>
        <v>25593631</v>
      </c>
      <c r="H6" s="8"/>
    </row>
    <row r="7" spans="1:8">
      <c r="A7" s="2">
        <v>2</v>
      </c>
      <c r="B7" s="2" t="s">
        <v>154</v>
      </c>
      <c r="C7" s="4">
        <f>G4.1.54!C13</f>
        <v>8743000</v>
      </c>
      <c r="D7" s="15">
        <v>2</v>
      </c>
      <c r="E7" s="2" t="s">
        <v>23</v>
      </c>
      <c r="F7" s="4">
        <f>G4.1.54!F15</f>
        <v>6202369</v>
      </c>
    </row>
    <row r="8" spans="1:8">
      <c r="A8" s="2">
        <v>3</v>
      </c>
      <c r="B8" s="18" t="str">
        <f>G4.1.54!E19</f>
        <v>k'lhut cfGtl/s k'lhut vftf</v>
      </c>
      <c r="C8" s="4">
        <f>G4.1.54!F19</f>
        <v>2205000</v>
      </c>
      <c r="D8" s="15">
        <v>3</v>
      </c>
      <c r="E8" s="2" t="str">
        <f>G4.1.54!E16</f>
        <v>:yflgo ljsf; z'Ns</v>
      </c>
      <c r="F8" s="4">
        <f>G4.1.54!F16</f>
        <v>7955375</v>
      </c>
    </row>
    <row r="9" spans="1:8">
      <c r="A9" s="2">
        <v>4</v>
      </c>
      <c r="B9" s="18" t="s">
        <v>155</v>
      </c>
      <c r="C9" s="4">
        <v>674675</v>
      </c>
      <c r="D9" s="15">
        <v>4</v>
      </c>
      <c r="E9" s="2" t="str">
        <f>G4.1.54!E17</f>
        <v>:yflgo ljsf; z''Ns lgsf;f lkmtf{</v>
      </c>
      <c r="F9" s="4">
        <f>G4.1.54!F17</f>
        <v>787625</v>
      </c>
    </row>
    <row r="10" spans="1:8">
      <c r="A10" s="2"/>
      <c r="B10" s="2"/>
      <c r="C10" s="4"/>
      <c r="D10" s="15">
        <v>5</v>
      </c>
      <c r="E10" s="2" t="s">
        <v>24</v>
      </c>
      <c r="F10" s="4">
        <f>325223+89825</f>
        <v>415048</v>
      </c>
    </row>
    <row r="11" spans="1:8">
      <c r="A11" s="18"/>
      <c r="B11" s="18"/>
      <c r="C11" s="18"/>
      <c r="D11" s="15">
        <v>6</v>
      </c>
      <c r="E11" s="2" t="s">
        <v>203</v>
      </c>
      <c r="F11" s="4">
        <f>C8-F10</f>
        <v>1789952</v>
      </c>
    </row>
    <row r="12" spans="1:8">
      <c r="A12" s="9"/>
      <c r="B12" s="9"/>
      <c r="C12" s="10"/>
      <c r="D12" s="15">
        <v>7</v>
      </c>
      <c r="E12" s="2" t="str">
        <f>B9</f>
        <v>pkef]Qmf Doflrª</v>
      </c>
      <c r="F12" s="4">
        <f>C9</f>
        <v>674675</v>
      </c>
    </row>
    <row r="13" spans="1:8" s="11" customFormat="1">
      <c r="A13" s="9"/>
      <c r="B13" s="9" t="s">
        <v>5</v>
      </c>
      <c r="C13" s="10">
        <f>SUM(C6:C10)</f>
        <v>43418675</v>
      </c>
      <c r="D13" s="10"/>
      <c r="E13" s="9" t="s">
        <v>15</v>
      </c>
      <c r="F13" s="10">
        <f>SUM(F6:F12)</f>
        <v>43418675</v>
      </c>
      <c r="H13" s="12"/>
    </row>
    <row r="14" spans="1:8">
      <c r="C14" s="8"/>
      <c r="D14" s="8"/>
      <c r="E14" s="8"/>
      <c r="F14" s="11"/>
    </row>
    <row r="15" spans="1:8">
      <c r="D15" s="8"/>
      <c r="E15" s="8"/>
      <c r="F15" s="8"/>
    </row>
    <row r="17" spans="4:5">
      <c r="D17" s="8"/>
      <c r="E17" s="8"/>
    </row>
  </sheetData>
  <mergeCells count="5">
    <mergeCell ref="A1:F1"/>
    <mergeCell ref="A2:F2"/>
    <mergeCell ref="A3:F3"/>
    <mergeCell ref="B4:C4"/>
    <mergeCell ref="E4:F4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B3" sqref="B3:I3"/>
    </sheetView>
  </sheetViews>
  <sheetFormatPr defaultRowHeight="15.75"/>
  <cols>
    <col min="2" max="2" width="40.42578125" customWidth="1"/>
    <col min="3" max="3" width="17.5703125" customWidth="1"/>
    <col min="4" max="4" width="24.28515625" customWidth="1"/>
    <col min="5" max="5" width="19.5703125" customWidth="1"/>
    <col min="6" max="6" width="20.28515625" customWidth="1"/>
    <col min="7" max="7" width="18.7109375" customWidth="1"/>
    <col min="8" max="8" width="17.42578125" customWidth="1"/>
    <col min="9" max="9" width="18.28515625" style="395" customWidth="1"/>
    <col min="10" max="11" width="9.140625" style="395"/>
  </cols>
  <sheetData>
    <row r="1" spans="1:11" ht="22.5" customHeight="1">
      <c r="A1" s="525" t="s">
        <v>757</v>
      </c>
      <c r="B1" s="525"/>
      <c r="C1" s="525"/>
      <c r="D1" s="525"/>
      <c r="E1" s="525"/>
      <c r="F1" s="525"/>
      <c r="G1" s="525"/>
      <c r="H1" s="525"/>
      <c r="I1" s="525"/>
      <c r="J1" s="410"/>
      <c r="K1" s="410"/>
    </row>
    <row r="2" spans="1:11" ht="18.75">
      <c r="A2" s="514" t="s">
        <v>758</v>
      </c>
      <c r="B2" s="514"/>
      <c r="C2" s="514"/>
      <c r="D2" s="514"/>
      <c r="E2" s="514"/>
      <c r="F2" s="514"/>
      <c r="G2" s="514"/>
      <c r="H2" s="514"/>
      <c r="I2" s="514"/>
    </row>
    <row r="3" spans="1:11" ht="18.75">
      <c r="B3" s="514" t="s">
        <v>836</v>
      </c>
      <c r="C3" s="514"/>
      <c r="D3" s="514"/>
      <c r="E3" s="514"/>
      <c r="F3" s="514"/>
      <c r="G3" s="514"/>
      <c r="H3" s="514"/>
      <c r="I3" s="514"/>
    </row>
    <row r="4" spans="1:11" ht="15.75" customHeight="1">
      <c r="A4" s="526" t="s">
        <v>788</v>
      </c>
      <c r="B4" s="526"/>
      <c r="C4" s="526"/>
      <c r="D4" s="526"/>
      <c r="E4" s="526"/>
      <c r="F4" s="526"/>
      <c r="G4" s="526"/>
      <c r="H4" s="526"/>
      <c r="I4" s="526"/>
    </row>
    <row r="5" spans="1:11" ht="22.5" customHeight="1">
      <c r="A5" s="527" t="s">
        <v>0</v>
      </c>
      <c r="B5" s="527" t="s">
        <v>759</v>
      </c>
      <c r="C5" s="529" t="s">
        <v>782</v>
      </c>
      <c r="D5" s="529"/>
      <c r="E5" s="529" t="s">
        <v>783</v>
      </c>
      <c r="F5" s="529"/>
      <c r="G5" s="527" t="s">
        <v>784</v>
      </c>
      <c r="H5" s="529" t="s">
        <v>787</v>
      </c>
      <c r="I5" s="529"/>
      <c r="J5" s="397"/>
      <c r="K5" s="397"/>
    </row>
    <row r="6" spans="1:11" ht="22.5">
      <c r="A6" s="528"/>
      <c r="B6" s="528"/>
      <c r="C6" s="398" t="s">
        <v>773</v>
      </c>
      <c r="D6" s="398" t="s">
        <v>30</v>
      </c>
      <c r="E6" s="398" t="s">
        <v>773</v>
      </c>
      <c r="F6" s="398" t="s">
        <v>30</v>
      </c>
      <c r="G6" s="528"/>
      <c r="H6" s="414" t="s">
        <v>785</v>
      </c>
      <c r="I6" s="414" t="s">
        <v>786</v>
      </c>
      <c r="J6" s="397"/>
      <c r="K6" s="397"/>
    </row>
    <row r="7" spans="1:11" ht="43.5" customHeight="1">
      <c r="A7" s="416">
        <v>1</v>
      </c>
      <c r="B7" s="398" t="s">
        <v>774</v>
      </c>
      <c r="C7" s="23">
        <f>G2.1.57!C18-kharch!E7</f>
        <v>22016112</v>
      </c>
      <c r="D7" s="23">
        <v>17237158</v>
      </c>
      <c r="E7" s="23">
        <v>6290498</v>
      </c>
      <c r="F7" s="23">
        <v>9950257</v>
      </c>
      <c r="G7" s="23">
        <f>C7+E7-D7-F7</f>
        <v>1119195</v>
      </c>
      <c r="H7" s="23">
        <f>G2.1.57!F17</f>
        <v>690658</v>
      </c>
      <c r="I7" s="415">
        <f>G2.1.57!F7+G2.1.57!F9+G2.1.57!F11</f>
        <v>428537</v>
      </c>
    </row>
    <row r="8" spans="1:11" ht="36.75" customHeight="1">
      <c r="A8" s="416">
        <v>2</v>
      </c>
      <c r="B8" s="398" t="s">
        <v>775</v>
      </c>
      <c r="C8" s="23">
        <f>G2.2.53!C13</f>
        <v>43418675</v>
      </c>
      <c r="D8" s="23">
        <v>3781786</v>
      </c>
      <c r="E8" s="23">
        <v>0</v>
      </c>
      <c r="F8" s="23">
        <v>30092443</v>
      </c>
      <c r="G8" s="23">
        <f>C8+E8-D8-F8</f>
        <v>9544446</v>
      </c>
      <c r="H8" s="23">
        <f>G2.2.53!F11+G2.2.53!F12</f>
        <v>2464627</v>
      </c>
      <c r="I8" s="415">
        <f>G2.2.53!F7+G2.2.53!F9</f>
        <v>6989994</v>
      </c>
      <c r="J8" s="400"/>
    </row>
    <row r="9" spans="1:11" ht="36.75" customHeight="1">
      <c r="A9" s="417">
        <v>3</v>
      </c>
      <c r="B9" s="398" t="s">
        <v>781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415">
        <v>0</v>
      </c>
      <c r="J9" s="400"/>
    </row>
    <row r="10" spans="1:11" s="370" customFormat="1" ht="29.25" customHeight="1">
      <c r="B10" s="402" t="s">
        <v>1</v>
      </c>
      <c r="C10" s="25">
        <f>SUM(C7:C9)</f>
        <v>65434787</v>
      </c>
      <c r="D10" s="25">
        <f t="shared" ref="D10:I10" si="0">SUM(D7:D9)</f>
        <v>21018944</v>
      </c>
      <c r="E10" s="25">
        <f t="shared" si="0"/>
        <v>6290498</v>
      </c>
      <c r="F10" s="25">
        <f t="shared" si="0"/>
        <v>40042700</v>
      </c>
      <c r="G10" s="25">
        <f t="shared" si="0"/>
        <v>10663641</v>
      </c>
      <c r="H10" s="25">
        <f t="shared" si="0"/>
        <v>3155285</v>
      </c>
      <c r="I10" s="25">
        <f t="shared" si="0"/>
        <v>7418531</v>
      </c>
      <c r="J10" s="411"/>
      <c r="K10" s="403"/>
    </row>
    <row r="12" spans="1:11" s="409" customFormat="1" ht="15">
      <c r="E12" s="412"/>
      <c r="I12" s="395"/>
      <c r="J12" s="395"/>
      <c r="K12" s="395"/>
    </row>
    <row r="13" spans="1:11" s="404" customFormat="1" ht="24.75">
      <c r="B13" s="404" t="s">
        <v>206</v>
      </c>
      <c r="D13" s="418"/>
      <c r="G13" s="404" t="s">
        <v>236</v>
      </c>
      <c r="I13" s="405"/>
      <c r="J13" s="405"/>
      <c r="K13" s="405"/>
    </row>
    <row r="14" spans="1:11" s="409" customFormat="1" ht="17.25">
      <c r="D14" s="418"/>
      <c r="I14" s="395"/>
      <c r="J14" s="395"/>
      <c r="K14" s="395"/>
    </row>
  </sheetData>
  <mergeCells count="10">
    <mergeCell ref="A1:I1"/>
    <mergeCell ref="A4:I4"/>
    <mergeCell ref="A5:A6"/>
    <mergeCell ref="B5:B6"/>
    <mergeCell ref="H5:I5"/>
    <mergeCell ref="G5:G6"/>
    <mergeCell ref="C5:D5"/>
    <mergeCell ref="E5:F5"/>
    <mergeCell ref="B3:I3"/>
    <mergeCell ref="A2:I2"/>
  </mergeCells>
  <pageMargins left="0.24" right="0.16" top="0.75" bottom="0.75" header="0.3" footer="0.3"/>
  <pageSetup paperSize="9" scale="7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D11" sqref="D11"/>
    </sheetView>
  </sheetViews>
  <sheetFormatPr defaultRowHeight="15"/>
  <cols>
    <col min="1" max="1" width="6.140625" customWidth="1"/>
    <col min="2" max="2" width="41.42578125" customWidth="1"/>
    <col min="3" max="3" width="18.42578125" customWidth="1"/>
    <col min="4" max="4" width="17.140625" customWidth="1"/>
    <col min="5" max="5" width="18" customWidth="1"/>
    <col min="6" max="6" width="16.28515625" customWidth="1"/>
    <col min="7" max="7" width="16.5703125" customWidth="1"/>
  </cols>
  <sheetData>
    <row r="1" spans="1:12" ht="29.25">
      <c r="B1" s="525" t="s">
        <v>791</v>
      </c>
      <c r="C1" s="531"/>
      <c r="D1" s="531"/>
      <c r="E1" s="531"/>
      <c r="F1" s="531"/>
      <c r="G1" s="406"/>
      <c r="H1" s="406"/>
      <c r="I1" s="406"/>
      <c r="J1" s="406"/>
      <c r="K1" s="406"/>
      <c r="L1" s="406"/>
    </row>
    <row r="2" spans="1:12" ht="18.75" thickBot="1">
      <c r="B2" s="512" t="s">
        <v>758</v>
      </c>
      <c r="C2" s="512"/>
      <c r="D2" s="512"/>
      <c r="E2" s="512"/>
      <c r="F2" s="512"/>
      <c r="G2" s="407"/>
      <c r="H2" s="407"/>
      <c r="I2" s="407"/>
      <c r="J2" s="407"/>
      <c r="K2" s="407"/>
      <c r="L2" s="407"/>
    </row>
    <row r="3" spans="1:12" ht="18.75" thickBot="1">
      <c r="B3" s="534" t="s">
        <v>836</v>
      </c>
      <c r="C3" s="534"/>
      <c r="D3" s="534"/>
      <c r="E3" s="534"/>
      <c r="F3" s="534"/>
      <c r="G3" s="407"/>
      <c r="H3" s="407"/>
      <c r="I3" s="407"/>
      <c r="J3" s="407"/>
      <c r="K3" s="407"/>
      <c r="L3" s="407"/>
    </row>
    <row r="4" spans="1:12" ht="18">
      <c r="B4" s="532" t="s">
        <v>788</v>
      </c>
      <c r="C4" s="532"/>
      <c r="D4" s="532"/>
      <c r="E4" s="532"/>
      <c r="F4" s="532"/>
      <c r="G4" s="407"/>
      <c r="H4" s="407"/>
      <c r="I4" s="407"/>
      <c r="J4" s="407"/>
      <c r="K4" s="407"/>
      <c r="L4" s="407"/>
    </row>
    <row r="5" spans="1:12" ht="15" customHeight="1">
      <c r="A5" s="533" t="s">
        <v>0</v>
      </c>
      <c r="B5" s="533" t="s">
        <v>759</v>
      </c>
      <c r="C5" s="529" t="s">
        <v>790</v>
      </c>
      <c r="D5" s="529"/>
      <c r="E5" s="527" t="s">
        <v>771</v>
      </c>
      <c r="F5" s="527" t="s">
        <v>772</v>
      </c>
      <c r="G5" s="527" t="s">
        <v>777</v>
      </c>
    </row>
    <row r="6" spans="1:12" ht="15" customHeight="1">
      <c r="A6" s="533"/>
      <c r="B6" s="533"/>
      <c r="C6" s="529"/>
      <c r="D6" s="529"/>
      <c r="E6" s="530"/>
      <c r="F6" s="530"/>
      <c r="G6" s="530"/>
    </row>
    <row r="7" spans="1:12" ht="18">
      <c r="A7" s="408">
        <v>1</v>
      </c>
      <c r="B7" s="398"/>
      <c r="C7" s="398" t="s">
        <v>773</v>
      </c>
      <c r="D7" s="398" t="s">
        <v>30</v>
      </c>
      <c r="E7" s="528"/>
      <c r="F7" s="528"/>
      <c r="G7" s="528"/>
    </row>
    <row r="8" spans="1:12" ht="43.5" customHeight="1">
      <c r="A8" s="408">
        <v>2</v>
      </c>
      <c r="B8" s="398" t="s">
        <v>774</v>
      </c>
      <c r="C8" s="23">
        <f>G2.1.57!C18-G2.1.57!C13-G2.1.57!C12</f>
        <v>24453348</v>
      </c>
      <c r="D8" s="23">
        <f>C8-E8</f>
        <v>24024811</v>
      </c>
      <c r="E8" s="23">
        <f>G2.1.57!F7+G2.1.57!F9+G2.1.57!F11</f>
        <v>428537</v>
      </c>
      <c r="F8" s="23">
        <f>E8</f>
        <v>428537</v>
      </c>
      <c r="G8" s="419"/>
    </row>
    <row r="9" spans="1:12" ht="34.5" customHeight="1">
      <c r="A9" s="408">
        <v>3</v>
      </c>
      <c r="B9" s="398" t="s">
        <v>775</v>
      </c>
      <c r="C9" s="23">
        <f>G2.2.53!C6+G2.2.53!C7</f>
        <v>40539000</v>
      </c>
      <c r="D9" s="23">
        <f>G2.2.53!F6+G2.2.53!F8</f>
        <v>33549006</v>
      </c>
      <c r="E9" s="23">
        <f>C9-D9</f>
        <v>6989994</v>
      </c>
      <c r="F9" s="23">
        <f>G2.2.53!F7+G2.2.53!F9</f>
        <v>6989994</v>
      </c>
      <c r="G9" s="48"/>
    </row>
    <row r="10" spans="1:12" ht="35.25" customHeight="1">
      <c r="A10" s="408">
        <v>4</v>
      </c>
      <c r="B10" s="398" t="s">
        <v>776</v>
      </c>
      <c r="C10" s="23">
        <f>G2.1.57!C12+G2.1.57!C13</f>
        <v>3853262</v>
      </c>
      <c r="D10" s="23">
        <f>G2.1.57!F15+G2.1.57!F16</f>
        <v>3162604</v>
      </c>
      <c r="E10" s="23">
        <f>C10-D10</f>
        <v>690658</v>
      </c>
      <c r="F10" s="23"/>
      <c r="G10" s="23">
        <f>E10</f>
        <v>690658</v>
      </c>
    </row>
    <row r="11" spans="1:12" ht="40.5" customHeight="1">
      <c r="A11" s="408">
        <v>5</v>
      </c>
      <c r="B11" s="398" t="s">
        <v>778</v>
      </c>
      <c r="C11" s="23">
        <f>G2.2.53!C8+G2.2.53!C9</f>
        <v>2879675</v>
      </c>
      <c r="D11" s="23">
        <f>G2.2.53!F10</f>
        <v>415048</v>
      </c>
      <c r="E11" s="23">
        <f>C11-D11</f>
        <v>2464627</v>
      </c>
      <c r="F11" s="23"/>
      <c r="G11" s="23">
        <f>E11</f>
        <v>2464627</v>
      </c>
    </row>
    <row r="12" spans="1:12" s="370" customFormat="1" ht="18">
      <c r="B12" s="402" t="s">
        <v>1</v>
      </c>
      <c r="C12" s="25">
        <f>SUM(C8:C11)</f>
        <v>71725285</v>
      </c>
      <c r="D12" s="25">
        <f>SUM(D8:D11)</f>
        <v>61151469</v>
      </c>
      <c r="E12" s="25">
        <f>SUM(E8:E11)</f>
        <v>10573816</v>
      </c>
      <c r="F12" s="25">
        <f>F8+F9</f>
        <v>7418531</v>
      </c>
      <c r="G12" s="25">
        <f>SUM(G10:G11)</f>
        <v>3155285</v>
      </c>
    </row>
    <row r="14" spans="1:12" s="409" customFormat="1" ht="12.75"/>
    <row r="15" spans="1:12" s="404" customFormat="1" ht="19.5">
      <c r="B15" s="404" t="s">
        <v>206</v>
      </c>
      <c r="E15" s="404" t="s">
        <v>236</v>
      </c>
    </row>
    <row r="16" spans="1:12" s="409" customFormat="1" ht="12.75"/>
  </sheetData>
  <mergeCells count="10">
    <mergeCell ref="G5:G7"/>
    <mergeCell ref="B1:F1"/>
    <mergeCell ref="B2:F2"/>
    <mergeCell ref="B4:F4"/>
    <mergeCell ref="A5:A6"/>
    <mergeCell ref="B5:B6"/>
    <mergeCell ref="C5:D6"/>
    <mergeCell ref="E5:E7"/>
    <mergeCell ref="F5:F7"/>
    <mergeCell ref="B3:F3"/>
  </mergeCells>
  <pageMargins left="0.24" right="0.22" top="0.35" bottom="0.51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90"/>
  <sheetViews>
    <sheetView topLeftCell="C1" workbookViewId="0">
      <pane ySplit="8" topLeftCell="A36" activePane="bottomLeft" state="frozen"/>
      <selection pane="bottomLeft" activeCell="E38" sqref="E38"/>
    </sheetView>
  </sheetViews>
  <sheetFormatPr defaultRowHeight="18"/>
  <cols>
    <col min="1" max="1" width="21.85546875" style="338" customWidth="1"/>
    <col min="2" max="2" width="19.5703125" style="338" customWidth="1"/>
    <col min="3" max="3" width="27.7109375" style="338" customWidth="1"/>
    <col min="4" max="4" width="16.140625" style="338" customWidth="1"/>
    <col min="5" max="5" width="21.7109375" style="338" customWidth="1"/>
    <col min="6" max="6" width="17.85546875" style="338" customWidth="1"/>
    <col min="7" max="7" width="33" style="338" customWidth="1"/>
    <col min="8" max="8" width="20.42578125" style="338" customWidth="1"/>
    <col min="9" max="9" width="20.5703125" style="338" customWidth="1"/>
    <col min="10" max="16384" width="9.140625" style="338"/>
  </cols>
  <sheetData>
    <row r="1" spans="1:9">
      <c r="A1" s="518" t="s">
        <v>674</v>
      </c>
      <c r="B1" s="518"/>
      <c r="C1" s="518"/>
      <c r="D1" s="518"/>
      <c r="E1" s="518"/>
      <c r="F1" s="518"/>
      <c r="G1" s="518"/>
      <c r="H1" s="518"/>
      <c r="I1" s="518"/>
    </row>
    <row r="2" spans="1:9">
      <c r="A2" s="518" t="s">
        <v>113</v>
      </c>
      <c r="B2" s="518"/>
      <c r="C2" s="518"/>
      <c r="D2" s="518"/>
      <c r="E2" s="518"/>
      <c r="F2" s="518"/>
      <c r="G2" s="518"/>
      <c r="H2" s="518"/>
      <c r="I2" s="518"/>
    </row>
    <row r="3" spans="1:9">
      <c r="A3" s="518" t="s">
        <v>675</v>
      </c>
      <c r="B3" s="518"/>
      <c r="C3" s="518"/>
      <c r="D3" s="518"/>
      <c r="E3" s="518"/>
      <c r="F3" s="518"/>
      <c r="G3" s="518"/>
      <c r="H3" s="518"/>
      <c r="I3" s="518"/>
    </row>
    <row r="4" spans="1:9" ht="33">
      <c r="A4" s="537" t="s">
        <v>676</v>
      </c>
      <c r="B4" s="537"/>
      <c r="C4" s="537"/>
      <c r="D4" s="537"/>
      <c r="E4" s="537"/>
      <c r="F4" s="537"/>
      <c r="G4" s="537"/>
      <c r="H4" s="537"/>
      <c r="I4" s="537"/>
    </row>
    <row r="5" spans="1:9">
      <c r="A5" s="520" t="s">
        <v>145</v>
      </c>
      <c r="B5" s="520"/>
      <c r="C5" s="520"/>
      <c r="D5" s="520"/>
      <c r="E5" s="520"/>
      <c r="F5" s="520"/>
      <c r="G5" s="520"/>
      <c r="H5" s="520"/>
      <c r="I5" s="520"/>
    </row>
    <row r="6" spans="1:9" ht="24.75">
      <c r="A6" s="538" t="s">
        <v>677</v>
      </c>
      <c r="B6" s="538"/>
      <c r="C6" s="538"/>
      <c r="D6" s="538"/>
      <c r="E6" s="538"/>
      <c r="F6" s="538"/>
      <c r="G6" s="538"/>
      <c r="H6" s="538"/>
      <c r="I6" s="538"/>
    </row>
    <row r="7" spans="1:9" ht="24.75">
      <c r="A7" s="535" t="s">
        <v>714</v>
      </c>
      <c r="B7" s="535"/>
      <c r="C7" s="535"/>
      <c r="D7" s="535"/>
      <c r="E7" s="535"/>
      <c r="F7" s="536" t="s">
        <v>715</v>
      </c>
      <c r="G7" s="536"/>
      <c r="H7" s="536"/>
      <c r="I7" s="536"/>
    </row>
    <row r="8" spans="1:9" ht="54" customHeight="1">
      <c r="A8" s="339" t="s">
        <v>678</v>
      </c>
      <c r="B8" s="339" t="s">
        <v>679</v>
      </c>
      <c r="C8" s="340" t="s">
        <v>680</v>
      </c>
      <c r="D8" s="339" t="s">
        <v>681</v>
      </c>
      <c r="E8" s="339" t="s">
        <v>682</v>
      </c>
      <c r="F8" s="339" t="s">
        <v>717</v>
      </c>
      <c r="G8" s="339" t="s">
        <v>683</v>
      </c>
      <c r="H8" s="339" t="s">
        <v>684</v>
      </c>
      <c r="I8" s="339" t="s">
        <v>685</v>
      </c>
    </row>
    <row r="9" spans="1:9" ht="35.25" customHeight="1">
      <c r="A9" s="339"/>
      <c r="B9" s="339"/>
      <c r="C9" s="339" t="s">
        <v>686</v>
      </c>
      <c r="D9" s="339"/>
      <c r="E9" s="341">
        <f>G4.1.54!C6</f>
        <v>3736790.89</v>
      </c>
      <c r="F9" s="339"/>
      <c r="G9" s="339"/>
      <c r="H9" s="339"/>
      <c r="I9" s="339"/>
    </row>
    <row r="10" spans="1:9" ht="26.1" customHeight="1">
      <c r="A10" s="340"/>
      <c r="B10" s="340"/>
      <c r="C10" s="340" t="s">
        <v>687</v>
      </c>
      <c r="D10" s="340"/>
      <c r="E10" s="340"/>
      <c r="F10" s="340"/>
      <c r="G10" s="340" t="s">
        <v>688</v>
      </c>
      <c r="H10" s="340"/>
      <c r="I10" s="340"/>
    </row>
    <row r="11" spans="1:9" ht="26.1" customHeight="1">
      <c r="A11" s="340">
        <v>250000</v>
      </c>
      <c r="B11" s="340">
        <v>556437.36</v>
      </c>
      <c r="C11" s="113" t="s">
        <v>112</v>
      </c>
      <c r="D11" s="114">
        <v>500000</v>
      </c>
      <c r="E11" s="349">
        <v>648123.27</v>
      </c>
      <c r="F11" s="340">
        <v>2871938</v>
      </c>
      <c r="G11" s="76" t="s">
        <v>156</v>
      </c>
      <c r="H11" s="77">
        <v>1662457</v>
      </c>
      <c r="I11" s="77">
        <v>1662457</v>
      </c>
    </row>
    <row r="12" spans="1:9" ht="26.1" customHeight="1">
      <c r="A12" s="340">
        <v>100000</v>
      </c>
      <c r="B12" s="340">
        <v>434590</v>
      </c>
      <c r="C12" s="113" t="s">
        <v>210</v>
      </c>
      <c r="D12" s="114">
        <v>200000</v>
      </c>
      <c r="E12" s="349">
        <v>370130</v>
      </c>
      <c r="F12" s="340">
        <v>109750</v>
      </c>
      <c r="G12" s="79" t="s">
        <v>36</v>
      </c>
      <c r="H12" s="77">
        <v>137733</v>
      </c>
      <c r="I12" s="77">
        <v>137733</v>
      </c>
    </row>
    <row r="13" spans="1:9" ht="26.1" customHeight="1">
      <c r="A13" s="340">
        <v>50000</v>
      </c>
      <c r="B13" s="340">
        <v>68500</v>
      </c>
      <c r="C13" s="113" t="s">
        <v>211</v>
      </c>
      <c r="D13" s="114">
        <v>450000</v>
      </c>
      <c r="E13" s="349">
        <v>346190</v>
      </c>
      <c r="F13" s="340">
        <v>118000</v>
      </c>
      <c r="G13" s="80" t="s">
        <v>37</v>
      </c>
      <c r="H13" s="77">
        <v>46000</v>
      </c>
      <c r="I13" s="77">
        <v>46000</v>
      </c>
    </row>
    <row r="14" spans="1:9" ht="26.1" customHeight="1">
      <c r="A14" s="340">
        <v>200000</v>
      </c>
      <c r="B14" s="340">
        <v>186275.03</v>
      </c>
      <c r="C14" s="113" t="s">
        <v>212</v>
      </c>
      <c r="D14" s="114">
        <v>385000</v>
      </c>
      <c r="E14" s="349">
        <v>129225</v>
      </c>
      <c r="F14" s="340">
        <v>15000</v>
      </c>
      <c r="G14" s="79" t="s">
        <v>38</v>
      </c>
      <c r="H14" s="77">
        <v>75000</v>
      </c>
      <c r="I14" s="77">
        <v>75000</v>
      </c>
    </row>
    <row r="15" spans="1:9" ht="26.1" customHeight="1">
      <c r="A15" s="340">
        <v>5000</v>
      </c>
      <c r="B15" s="340">
        <v>500</v>
      </c>
      <c r="C15" s="113" t="s">
        <v>213</v>
      </c>
      <c r="D15" s="114">
        <v>300000</v>
      </c>
      <c r="E15" s="349">
        <v>280129</v>
      </c>
      <c r="F15" s="340"/>
      <c r="G15" s="79" t="s">
        <v>162</v>
      </c>
      <c r="H15" s="77">
        <v>96320</v>
      </c>
      <c r="I15" s="77">
        <v>96320</v>
      </c>
    </row>
    <row r="16" spans="1:9" ht="26.1" customHeight="1">
      <c r="A16" s="340">
        <v>20000</v>
      </c>
      <c r="B16" s="340">
        <v>26100</v>
      </c>
      <c r="C16" s="115" t="s">
        <v>214</v>
      </c>
      <c r="D16" s="114">
        <v>50000</v>
      </c>
      <c r="E16" s="349">
        <v>5475</v>
      </c>
      <c r="F16" s="340"/>
      <c r="G16" s="79" t="s">
        <v>165</v>
      </c>
      <c r="H16" s="77">
        <v>75680</v>
      </c>
      <c r="I16" s="77">
        <v>75680</v>
      </c>
    </row>
    <row r="17" spans="1:9" ht="26.1" customHeight="1">
      <c r="A17" s="340">
        <v>5000</v>
      </c>
      <c r="B17" s="340">
        <v>112675</v>
      </c>
      <c r="C17" s="113" t="s">
        <v>90</v>
      </c>
      <c r="D17" s="114">
        <v>100000</v>
      </c>
      <c r="E17" s="349">
        <v>44726</v>
      </c>
      <c r="F17" s="340"/>
      <c r="G17" s="79" t="s">
        <v>51</v>
      </c>
      <c r="H17" s="77">
        <v>58750</v>
      </c>
      <c r="I17" s="77">
        <v>58750</v>
      </c>
    </row>
    <row r="18" spans="1:9" ht="26.1" customHeight="1">
      <c r="A18" s="340"/>
      <c r="B18" s="340">
        <v>95350</v>
      </c>
      <c r="C18" s="113" t="s">
        <v>215</v>
      </c>
      <c r="D18" s="114">
        <v>100000</v>
      </c>
      <c r="E18" s="349">
        <v>51650</v>
      </c>
      <c r="F18" s="340">
        <v>51500</v>
      </c>
      <c r="G18" s="80" t="s">
        <v>39</v>
      </c>
      <c r="H18" s="77">
        <v>69254</v>
      </c>
      <c r="I18" s="77">
        <v>69254</v>
      </c>
    </row>
    <row r="19" spans="1:9" ht="26.1" customHeight="1">
      <c r="A19" s="340">
        <v>2000</v>
      </c>
      <c r="B19" s="340">
        <v>1029908.0599999999</v>
      </c>
      <c r="C19" s="113" t="s">
        <v>216</v>
      </c>
      <c r="D19" s="114">
        <v>40000</v>
      </c>
      <c r="E19" s="349">
        <v>18834.96</v>
      </c>
      <c r="F19" s="340">
        <v>40000</v>
      </c>
      <c r="G19" s="80" t="s">
        <v>40</v>
      </c>
      <c r="H19" s="77">
        <v>54765</v>
      </c>
      <c r="I19" s="77">
        <v>54765</v>
      </c>
    </row>
    <row r="20" spans="1:9" ht="26.1" customHeight="1">
      <c r="A20" s="340">
        <v>2000</v>
      </c>
      <c r="B20" s="340">
        <v>2100</v>
      </c>
      <c r="C20" s="115" t="s">
        <v>217</v>
      </c>
      <c r="D20" s="114">
        <v>100000</v>
      </c>
      <c r="E20" s="349">
        <v>34100</v>
      </c>
      <c r="F20" s="340">
        <v>533276</v>
      </c>
      <c r="G20" s="76" t="s">
        <v>41</v>
      </c>
      <c r="H20" s="77">
        <v>363894</v>
      </c>
      <c r="I20" s="77">
        <v>363894</v>
      </c>
    </row>
    <row r="21" spans="1:9" ht="26.1" customHeight="1">
      <c r="A21" s="340">
        <v>5000</v>
      </c>
      <c r="B21" s="340">
        <v>29199.09</v>
      </c>
      <c r="C21" s="113" t="s">
        <v>218</v>
      </c>
      <c r="D21" s="114">
        <v>100000</v>
      </c>
      <c r="E21" s="349">
        <v>197661</v>
      </c>
      <c r="F21" s="340">
        <v>143520</v>
      </c>
      <c r="G21" s="80" t="s">
        <v>42</v>
      </c>
      <c r="H21" s="77">
        <v>183600</v>
      </c>
      <c r="I21" s="77">
        <v>183600</v>
      </c>
    </row>
    <row r="22" spans="1:9" ht="26.1" customHeight="1">
      <c r="A22" s="340">
        <v>2000</v>
      </c>
      <c r="B22" s="340">
        <v>0</v>
      </c>
      <c r="C22" s="113" t="s">
        <v>219</v>
      </c>
      <c r="D22" s="114">
        <v>200000</v>
      </c>
      <c r="E22" s="349">
        <v>10182.799999999999</v>
      </c>
      <c r="F22" s="340">
        <v>60615</v>
      </c>
      <c r="G22" s="80" t="s">
        <v>43</v>
      </c>
      <c r="H22" s="77">
        <v>187137</v>
      </c>
      <c r="I22" s="77">
        <v>187137</v>
      </c>
    </row>
    <row r="23" spans="1:9" ht="26.1" customHeight="1">
      <c r="A23" s="340">
        <v>20000</v>
      </c>
      <c r="B23" s="340">
        <v>41657</v>
      </c>
      <c r="C23" s="113" t="s">
        <v>220</v>
      </c>
      <c r="D23" s="114">
        <v>25000</v>
      </c>
      <c r="E23" s="349">
        <v>7970</v>
      </c>
      <c r="F23" s="340">
        <v>148673</v>
      </c>
      <c r="G23" s="80" t="s">
        <v>44</v>
      </c>
      <c r="H23" s="77">
        <v>193900</v>
      </c>
      <c r="I23" s="77">
        <v>193900</v>
      </c>
    </row>
    <row r="24" spans="1:9" ht="26.1" customHeight="1">
      <c r="A24" s="340">
        <v>5000</v>
      </c>
      <c r="B24" s="340">
        <v>101000</v>
      </c>
      <c r="C24" s="115" t="s">
        <v>221</v>
      </c>
      <c r="D24" s="114">
        <v>700000</v>
      </c>
      <c r="E24" s="349">
        <v>1472554</v>
      </c>
      <c r="F24" s="340">
        <v>50000</v>
      </c>
      <c r="G24" s="81" t="s">
        <v>45</v>
      </c>
      <c r="H24" s="77">
        <v>86900</v>
      </c>
      <c r="I24" s="77">
        <v>86900</v>
      </c>
    </row>
    <row r="25" spans="1:9" ht="26.1" customHeight="1">
      <c r="A25" s="342"/>
      <c r="B25" s="340"/>
      <c r="C25" s="115" t="s">
        <v>222</v>
      </c>
      <c r="D25" s="114">
        <v>50000</v>
      </c>
      <c r="E25" s="349">
        <v>54492</v>
      </c>
      <c r="F25" s="340">
        <v>314504</v>
      </c>
      <c r="G25" s="81" t="s">
        <v>46</v>
      </c>
      <c r="H25" s="77">
        <v>393748</v>
      </c>
      <c r="I25" s="77">
        <v>393748</v>
      </c>
    </row>
    <row r="26" spans="1:9" ht="26.1" customHeight="1">
      <c r="A26" s="340"/>
      <c r="B26" s="340"/>
      <c r="C26" s="340"/>
      <c r="D26" s="340"/>
      <c r="E26" s="340"/>
      <c r="F26" s="340">
        <v>143224</v>
      </c>
      <c r="G26" s="79" t="s">
        <v>47</v>
      </c>
      <c r="H26" s="77">
        <v>370806</v>
      </c>
      <c r="I26" s="77">
        <v>370806</v>
      </c>
    </row>
    <row r="27" spans="1:9" ht="26.1" customHeight="1">
      <c r="A27" s="340"/>
      <c r="B27" s="340"/>
      <c r="C27" s="340"/>
      <c r="D27" s="348"/>
      <c r="E27" s="350"/>
      <c r="F27" s="340"/>
      <c r="G27" s="79" t="s">
        <v>157</v>
      </c>
      <c r="H27" s="77">
        <v>102000</v>
      </c>
      <c r="I27" s="77">
        <v>102000</v>
      </c>
    </row>
    <row r="28" spans="1:9" ht="26.1" customHeight="1">
      <c r="A28" s="340"/>
      <c r="B28" s="340"/>
      <c r="C28" s="340"/>
      <c r="D28" s="348"/>
      <c r="E28" s="350"/>
      <c r="F28" s="340"/>
      <c r="G28" s="79" t="s">
        <v>158</v>
      </c>
      <c r="H28" s="77">
        <v>205235</v>
      </c>
      <c r="I28" s="77">
        <v>205235</v>
      </c>
    </row>
    <row r="29" spans="1:9" ht="26.1" customHeight="1">
      <c r="A29" s="340"/>
      <c r="B29" s="340"/>
      <c r="C29" s="340"/>
      <c r="D29" s="348"/>
      <c r="E29" s="350"/>
      <c r="F29" s="340"/>
      <c r="G29" s="79" t="s">
        <v>159</v>
      </c>
      <c r="H29" s="77">
        <v>24300</v>
      </c>
      <c r="I29" s="77">
        <v>24300</v>
      </c>
    </row>
    <row r="30" spans="1:9" ht="26.1" customHeight="1">
      <c r="A30" s="340"/>
      <c r="B30" s="340"/>
      <c r="C30" s="340"/>
      <c r="D30" s="348"/>
      <c r="E30" s="350"/>
      <c r="F30" s="340"/>
      <c r="G30" s="79" t="s">
        <v>160</v>
      </c>
      <c r="H30" s="77">
        <v>67100</v>
      </c>
      <c r="I30" s="77">
        <v>67100</v>
      </c>
    </row>
    <row r="31" spans="1:9" ht="26.1" customHeight="1">
      <c r="A31" s="340"/>
      <c r="B31" s="340"/>
      <c r="C31" s="340"/>
      <c r="D31" s="348"/>
      <c r="E31" s="350"/>
      <c r="F31" s="340"/>
      <c r="G31" s="79" t="s">
        <v>161</v>
      </c>
      <c r="H31" s="77">
        <v>9300</v>
      </c>
      <c r="I31" s="77">
        <v>9300</v>
      </c>
    </row>
    <row r="32" spans="1:9" ht="26.1" customHeight="1">
      <c r="A32" s="340"/>
      <c r="B32" s="340"/>
      <c r="C32" s="340"/>
      <c r="D32" s="348"/>
      <c r="E32" s="350"/>
      <c r="F32" s="340"/>
      <c r="G32" s="79" t="s">
        <v>163</v>
      </c>
      <c r="H32" s="77">
        <v>18226</v>
      </c>
      <c r="I32" s="77">
        <v>18226</v>
      </c>
    </row>
    <row r="33" spans="1:9" ht="26.1" customHeight="1">
      <c r="A33" s="340"/>
      <c r="B33" s="340"/>
      <c r="C33" s="340"/>
      <c r="D33" s="348"/>
      <c r="E33" s="350"/>
      <c r="F33" s="340"/>
      <c r="G33" s="79" t="s">
        <v>164</v>
      </c>
      <c r="H33" s="77">
        <v>101700</v>
      </c>
      <c r="I33" s="77">
        <v>101700</v>
      </c>
    </row>
    <row r="34" spans="1:9" ht="26.1" customHeight="1">
      <c r="A34" s="340"/>
      <c r="B34" s="340"/>
      <c r="C34" s="340"/>
      <c r="D34" s="348"/>
      <c r="E34" s="350"/>
      <c r="F34" s="340"/>
      <c r="G34" s="79" t="s">
        <v>716</v>
      </c>
      <c r="H34" s="77">
        <v>16195</v>
      </c>
      <c r="I34" s="77">
        <v>0</v>
      </c>
    </row>
    <row r="35" spans="1:9" ht="26.1" customHeight="1">
      <c r="A35" s="340"/>
      <c r="B35" s="340"/>
      <c r="C35" s="340"/>
      <c r="D35" s="348"/>
      <c r="E35" s="350"/>
      <c r="F35" s="340">
        <v>874200</v>
      </c>
      <c r="G35" s="79" t="s">
        <v>689</v>
      </c>
      <c r="H35" s="77"/>
      <c r="I35" s="77"/>
    </row>
    <row r="36" spans="1:9" ht="26.1" customHeight="1">
      <c r="A36" s="340"/>
      <c r="B36" s="340"/>
      <c r="C36" s="340"/>
      <c r="D36" s="348"/>
      <c r="E36" s="350"/>
      <c r="F36" s="340"/>
      <c r="G36" s="82" t="s">
        <v>4</v>
      </c>
      <c r="H36" s="84">
        <v>0</v>
      </c>
      <c r="I36" s="84">
        <v>16195</v>
      </c>
    </row>
    <row r="37" spans="1:9" ht="26.1" customHeight="1">
      <c r="A37" s="352">
        <f>SUM(A11:A36)</f>
        <v>666000</v>
      </c>
      <c r="B37" s="352">
        <f t="shared" ref="B37:E37" si="0">SUM(B11:B36)</f>
        <v>2684291.5399999996</v>
      </c>
      <c r="C37" s="352"/>
      <c r="D37" s="352">
        <f t="shared" si="0"/>
        <v>3300000</v>
      </c>
      <c r="E37" s="353">
        <f t="shared" si="0"/>
        <v>3671443.03</v>
      </c>
      <c r="F37" s="352">
        <f>SUM(F11:F36)</f>
        <v>5474200</v>
      </c>
      <c r="G37" s="354" t="s">
        <v>1</v>
      </c>
      <c r="H37" s="96">
        <f>SUM(H11:H36)</f>
        <v>4600000</v>
      </c>
      <c r="I37" s="96">
        <f>SUM(I11:I36)</f>
        <v>4600000</v>
      </c>
    </row>
    <row r="38" spans="1:9" ht="41.25" customHeight="1">
      <c r="A38" s="340">
        <v>1500000</v>
      </c>
      <c r="B38" s="340">
        <v>2869291.58</v>
      </c>
      <c r="C38" s="339" t="s">
        <v>690</v>
      </c>
      <c r="D38" s="340">
        <v>2500000</v>
      </c>
      <c r="E38" s="348">
        <f>'104'!C7+'104'!C8</f>
        <v>2935274.0599999996</v>
      </c>
      <c r="F38" s="359"/>
      <c r="G38" s="351" t="s">
        <v>21</v>
      </c>
      <c r="H38" s="73"/>
      <c r="I38" s="73"/>
    </row>
    <row r="39" spans="1:9" ht="26.1" customHeight="1">
      <c r="A39" s="340">
        <v>100000</v>
      </c>
      <c r="B39" s="340">
        <v>0</v>
      </c>
      <c r="C39" s="340" t="s">
        <v>691</v>
      </c>
      <c r="D39" s="340">
        <v>300000</v>
      </c>
      <c r="E39" s="355">
        <v>0</v>
      </c>
      <c r="F39" s="340">
        <v>623678</v>
      </c>
      <c r="G39" s="340" t="s">
        <v>48</v>
      </c>
      <c r="H39" s="348">
        <f>'chalu sirsak'!F32</f>
        <v>2344222</v>
      </c>
      <c r="I39" s="348">
        <v>2344222</v>
      </c>
    </row>
    <row r="40" spans="1:9" ht="26.1" customHeight="1">
      <c r="A40" s="340"/>
      <c r="B40" s="340"/>
      <c r="C40" s="340"/>
      <c r="D40" s="4"/>
      <c r="E40" s="4"/>
      <c r="F40" s="340">
        <v>63000</v>
      </c>
      <c r="G40" s="340" t="s">
        <v>692</v>
      </c>
      <c r="H40" s="348">
        <f>'chalu sirsak'!F33</f>
        <v>164390</v>
      </c>
      <c r="I40" s="348">
        <v>164390</v>
      </c>
    </row>
    <row r="41" spans="1:9" s="344" customFormat="1" ht="45" customHeight="1">
      <c r="A41" s="356">
        <f>SUM(A37:A40)</f>
        <v>2266000</v>
      </c>
      <c r="B41" s="356">
        <f>SUM(B37:B40)</f>
        <v>5553583.1199999992</v>
      </c>
      <c r="C41" s="357" t="s">
        <v>694</v>
      </c>
      <c r="D41" s="352">
        <f>SUM(D37:D40)</f>
        <v>6100000</v>
      </c>
      <c r="E41" s="352">
        <f>SUM(E37:E40)</f>
        <v>6606717.0899999999</v>
      </c>
      <c r="F41" s="340">
        <v>49730</v>
      </c>
      <c r="G41" s="340" t="s">
        <v>693</v>
      </c>
      <c r="H41" s="340">
        <v>0</v>
      </c>
      <c r="I41" s="340">
        <v>0</v>
      </c>
    </row>
    <row r="42" spans="1:9" ht="26.1" customHeight="1">
      <c r="A42" s="340"/>
      <c r="B42" s="340"/>
      <c r="C42" s="345" t="s">
        <v>696</v>
      </c>
      <c r="D42" s="340"/>
      <c r="E42" s="340"/>
      <c r="F42" s="340">
        <v>35059</v>
      </c>
      <c r="G42" s="340" t="s">
        <v>695</v>
      </c>
      <c r="H42" s="340">
        <v>0</v>
      </c>
      <c r="I42" s="340">
        <v>0</v>
      </c>
    </row>
    <row r="43" spans="1:9" ht="26.1" customHeight="1">
      <c r="A43" s="340"/>
      <c r="B43" s="340"/>
      <c r="C43" s="342" t="s">
        <v>718</v>
      </c>
      <c r="D43" s="340"/>
      <c r="E43" s="340"/>
      <c r="F43" s="340">
        <v>108000</v>
      </c>
      <c r="G43" s="340" t="s">
        <v>697</v>
      </c>
      <c r="H43" s="340">
        <v>0</v>
      </c>
      <c r="I43" s="340">
        <v>0</v>
      </c>
    </row>
    <row r="44" spans="1:9" ht="26.1" customHeight="1">
      <c r="A44" s="340">
        <v>6000000</v>
      </c>
      <c r="B44" s="340">
        <v>5490000</v>
      </c>
      <c r="C44" s="340" t="s">
        <v>719</v>
      </c>
      <c r="D44" s="340">
        <v>6039000</v>
      </c>
      <c r="E44" s="348">
        <f>'chalu sirsak'!C7</f>
        <v>4600000</v>
      </c>
      <c r="F44" s="340">
        <v>17322</v>
      </c>
      <c r="G44" s="340" t="s">
        <v>698</v>
      </c>
      <c r="H44" s="340">
        <v>0</v>
      </c>
      <c r="I44" s="340">
        <v>0</v>
      </c>
    </row>
    <row r="45" spans="1:9" ht="26.1" customHeight="1">
      <c r="A45" s="338">
        <v>43202000</v>
      </c>
      <c r="B45" s="340">
        <v>43058000</v>
      </c>
      <c r="C45" s="340" t="s">
        <v>720</v>
      </c>
      <c r="D45" s="338">
        <v>33899000</v>
      </c>
      <c r="E45" s="348">
        <f>G2.2.53!C6</f>
        <v>31796000</v>
      </c>
      <c r="F45" s="340">
        <v>108720</v>
      </c>
      <c r="G45" s="340" t="s">
        <v>49</v>
      </c>
      <c r="H45" s="340">
        <v>0</v>
      </c>
      <c r="I45" s="340">
        <v>0</v>
      </c>
    </row>
    <row r="46" spans="1:9" ht="26.1" customHeight="1">
      <c r="A46" s="340">
        <v>1500000</v>
      </c>
      <c r="B46" s="340">
        <v>5424500</v>
      </c>
      <c r="C46" s="340" t="s">
        <v>721</v>
      </c>
      <c r="D46" s="340">
        <v>3000000</v>
      </c>
      <c r="E46" s="348">
        <f>'chalu sirsak'!C40</f>
        <v>3043800</v>
      </c>
      <c r="F46" s="340">
        <v>130000</v>
      </c>
      <c r="G46" s="340" t="s">
        <v>50</v>
      </c>
      <c r="H46" s="348">
        <f>'chalu sirsak'!F36</f>
        <v>500000</v>
      </c>
      <c r="I46" s="348">
        <v>500000</v>
      </c>
    </row>
    <row r="47" spans="1:9" ht="26.1" customHeight="1">
      <c r="A47" s="340">
        <v>0</v>
      </c>
      <c r="B47" s="340">
        <v>13101200</v>
      </c>
      <c r="C47" s="340" t="s">
        <v>722</v>
      </c>
      <c r="D47" s="340">
        <v>12650000</v>
      </c>
      <c r="E47" s="348">
        <f>'chalu sirsak'!C56</f>
        <v>16173048</v>
      </c>
      <c r="F47" s="340">
        <v>0</v>
      </c>
      <c r="G47" s="340" t="s">
        <v>51</v>
      </c>
      <c r="H47" s="340">
        <v>0</v>
      </c>
      <c r="I47" s="340">
        <v>0</v>
      </c>
    </row>
    <row r="48" spans="1:9" ht="26.1" customHeight="1">
      <c r="A48" s="340">
        <v>0</v>
      </c>
      <c r="B48" s="340">
        <v>1000000</v>
      </c>
      <c r="C48" s="340" t="s">
        <v>723</v>
      </c>
      <c r="D48" s="340">
        <v>1800000</v>
      </c>
      <c r="E48" s="340">
        <v>0</v>
      </c>
      <c r="F48" s="340"/>
      <c r="G48" s="340" t="s">
        <v>37</v>
      </c>
      <c r="H48" s="87">
        <v>72000</v>
      </c>
      <c r="I48" s="87">
        <v>72000</v>
      </c>
    </row>
    <row r="49" spans="1:9" ht="26.1" customHeight="1">
      <c r="A49" s="340">
        <v>0</v>
      </c>
      <c r="B49" s="340">
        <v>0</v>
      </c>
      <c r="C49" s="340" t="s">
        <v>126</v>
      </c>
      <c r="D49" s="340">
        <v>0</v>
      </c>
      <c r="E49" s="340">
        <v>8743000</v>
      </c>
      <c r="F49" s="340"/>
      <c r="G49" s="340" t="s">
        <v>165</v>
      </c>
      <c r="H49" s="348">
        <f>'chalu sirsak'!F35</f>
        <v>33330</v>
      </c>
      <c r="I49" s="348">
        <v>33330</v>
      </c>
    </row>
    <row r="50" spans="1:9" ht="26.1" customHeight="1">
      <c r="A50" s="340">
        <v>0</v>
      </c>
      <c r="B50" s="340">
        <v>0</v>
      </c>
      <c r="C50" s="340" t="s">
        <v>129</v>
      </c>
      <c r="D50" s="340">
        <v>0</v>
      </c>
      <c r="E50" s="340">
        <v>36500</v>
      </c>
      <c r="F50" s="340"/>
      <c r="G50" s="340"/>
      <c r="H50" s="348"/>
      <c r="I50" s="348"/>
    </row>
    <row r="51" spans="1:9" ht="26.1" customHeight="1">
      <c r="A51" s="340">
        <v>0</v>
      </c>
      <c r="B51" s="340">
        <v>0</v>
      </c>
      <c r="C51" s="340" t="s">
        <v>127</v>
      </c>
      <c r="D51" s="340">
        <v>0</v>
      </c>
      <c r="E51" s="340">
        <v>340000</v>
      </c>
      <c r="F51" s="340"/>
      <c r="G51" s="340"/>
      <c r="H51" s="348"/>
      <c r="I51" s="348"/>
    </row>
    <row r="52" spans="1:9" ht="26.1" customHeight="1">
      <c r="A52" s="340">
        <v>0</v>
      </c>
      <c r="B52" s="340">
        <v>0</v>
      </c>
      <c r="C52" s="340" t="s">
        <v>724</v>
      </c>
      <c r="D52" s="340">
        <v>2500000</v>
      </c>
      <c r="E52" s="340">
        <v>0</v>
      </c>
      <c r="F52" s="340"/>
      <c r="G52" s="340"/>
      <c r="H52" s="348"/>
      <c r="I52" s="348"/>
    </row>
    <row r="53" spans="1:9" s="344" customFormat="1" ht="26.1" customHeight="1">
      <c r="A53" s="356">
        <f>SUM(A44:A52)</f>
        <v>50702000</v>
      </c>
      <c r="B53" s="356">
        <f>SUM(B44:B52)</f>
        <v>68073700</v>
      </c>
      <c r="C53" s="356" t="s">
        <v>1</v>
      </c>
      <c r="D53" s="356">
        <f>SUM(D44:D52)</f>
        <v>59888000</v>
      </c>
      <c r="E53" s="356">
        <f>SUM(E44:E52)</f>
        <v>64732348</v>
      </c>
      <c r="F53" s="352">
        <f>SUM(F39:F52)</f>
        <v>1135509</v>
      </c>
      <c r="G53" s="352" t="s">
        <v>1</v>
      </c>
      <c r="H53" s="352">
        <f>SUM(H39:H52)</f>
        <v>3113942</v>
      </c>
      <c r="I53" s="352">
        <f>SUM(I39:I52)</f>
        <v>3113942</v>
      </c>
    </row>
    <row r="54" spans="1:9" s="346" customFormat="1" ht="26.1" customHeight="1">
      <c r="A54" s="358"/>
      <c r="B54" s="358"/>
      <c r="C54" s="358"/>
      <c r="D54" s="358"/>
      <c r="E54" s="358"/>
      <c r="F54" s="340"/>
      <c r="G54" s="340"/>
      <c r="H54" s="340"/>
      <c r="I54" s="340"/>
    </row>
    <row r="55" spans="1:9" ht="26.1" customHeight="1">
      <c r="A55" s="340"/>
      <c r="B55" s="340"/>
      <c r="C55" s="342"/>
      <c r="D55" s="340"/>
      <c r="E55" s="340"/>
      <c r="F55" s="340">
        <v>5424500</v>
      </c>
      <c r="G55" s="340" t="s">
        <v>721</v>
      </c>
      <c r="H55" s="348">
        <f>E46</f>
        <v>3043800</v>
      </c>
      <c r="I55" s="348">
        <f>'chalu sirsak'!C40-'chalu sirsak'!F53</f>
        <v>2632708</v>
      </c>
    </row>
    <row r="56" spans="1:9" ht="26.1" customHeight="1">
      <c r="A56" s="340"/>
      <c r="B56" s="340"/>
      <c r="C56" s="342"/>
      <c r="D56" s="340"/>
      <c r="E56" s="340"/>
      <c r="F56" s="340"/>
      <c r="G56" s="82" t="s">
        <v>4</v>
      </c>
      <c r="H56" s="348"/>
      <c r="I56" s="348">
        <f>H55-I55</f>
        <v>411092</v>
      </c>
    </row>
    <row r="57" spans="1:9" ht="26.1" customHeight="1">
      <c r="A57" s="340"/>
      <c r="B57" s="340"/>
      <c r="C57" s="339"/>
      <c r="D57" s="340"/>
      <c r="E57" s="340"/>
      <c r="F57" s="340">
        <v>12307383</v>
      </c>
      <c r="G57" s="340" t="s">
        <v>14</v>
      </c>
      <c r="H57" s="348">
        <f>E47</f>
        <v>16173048</v>
      </c>
      <c r="I57" s="348">
        <f>H57-1250</f>
        <v>16171798</v>
      </c>
    </row>
    <row r="58" spans="1:9" ht="26.1" customHeight="1">
      <c r="A58" s="340"/>
      <c r="B58" s="340"/>
      <c r="C58" s="339"/>
      <c r="D58" s="340"/>
      <c r="E58" s="340"/>
      <c r="F58" s="340"/>
      <c r="G58" s="340" t="s">
        <v>725</v>
      </c>
      <c r="H58" s="348"/>
      <c r="I58" s="348">
        <v>1250</v>
      </c>
    </row>
    <row r="59" spans="1:9" ht="26.1" customHeight="1">
      <c r="A59" s="340"/>
      <c r="B59" s="340"/>
      <c r="C59" s="339"/>
      <c r="D59" s="340"/>
      <c r="E59" s="340"/>
      <c r="F59" s="340">
        <v>0</v>
      </c>
      <c r="G59" s="340" t="s">
        <v>129</v>
      </c>
      <c r="H59" s="348">
        <v>36500</v>
      </c>
      <c r="I59" s="348">
        <f>H59</f>
        <v>36500</v>
      </c>
    </row>
    <row r="60" spans="1:9" ht="26.1" customHeight="1">
      <c r="A60" s="340"/>
      <c r="B60" s="340"/>
      <c r="C60" s="339"/>
      <c r="D60" s="340"/>
      <c r="E60" s="340"/>
      <c r="F60" s="340">
        <v>0</v>
      </c>
      <c r="G60" s="340" t="s">
        <v>127</v>
      </c>
      <c r="H60" s="348">
        <v>340000</v>
      </c>
      <c r="I60" s="348">
        <f>H60</f>
        <v>340000</v>
      </c>
    </row>
    <row r="61" spans="1:9" ht="26.1" customHeight="1">
      <c r="A61" s="340"/>
      <c r="B61" s="340"/>
      <c r="C61" s="339"/>
      <c r="D61" s="340"/>
      <c r="E61" s="340"/>
      <c r="F61" s="340">
        <v>0</v>
      </c>
      <c r="G61" s="340" t="s">
        <v>726</v>
      </c>
      <c r="H61" s="348">
        <v>260000</v>
      </c>
      <c r="I61" s="348">
        <f>'chalu sirsak'!C55</f>
        <v>260000</v>
      </c>
    </row>
    <row r="62" spans="1:9" ht="26.1" customHeight="1">
      <c r="A62" s="340"/>
      <c r="B62" s="340"/>
      <c r="C62" s="339"/>
      <c r="D62" s="340"/>
      <c r="E62" s="340"/>
      <c r="F62" s="340">
        <f>SUM(F55:F61)</f>
        <v>17731883</v>
      </c>
      <c r="G62" s="352" t="s">
        <v>727</v>
      </c>
      <c r="H62" s="353">
        <f>SUM(H55:H61)</f>
        <v>19853348</v>
      </c>
      <c r="I62" s="353">
        <f>SUM(I55:I61)</f>
        <v>19853348</v>
      </c>
    </row>
    <row r="63" spans="1:9" ht="26.1" customHeight="1">
      <c r="A63" s="340"/>
      <c r="B63" s="340"/>
      <c r="C63" s="339"/>
      <c r="D63" s="340"/>
      <c r="E63" s="340"/>
      <c r="F63" s="366">
        <f>F62+F53+F37</f>
        <v>24341592</v>
      </c>
      <c r="G63" s="366" t="s">
        <v>700</v>
      </c>
      <c r="H63" s="368">
        <f>H37+H53+H62</f>
        <v>27567290</v>
      </c>
      <c r="I63" s="368">
        <f>I37+I53+I62</f>
        <v>27567290</v>
      </c>
    </row>
    <row r="64" spans="1:9" ht="26.1" customHeight="1">
      <c r="A64" s="340"/>
      <c r="B64" s="340"/>
      <c r="C64" s="339"/>
      <c r="D64" s="340"/>
      <c r="E64" s="340"/>
      <c r="F64" s="340"/>
      <c r="G64" s="340" t="s">
        <v>701</v>
      </c>
      <c r="H64" s="340"/>
      <c r="I64" s="340"/>
    </row>
    <row r="65" spans="1:9" ht="26.1" customHeight="1">
      <c r="A65" s="340"/>
      <c r="B65" s="340"/>
      <c r="C65" s="340"/>
      <c r="D65" s="340"/>
      <c r="E65" s="340"/>
      <c r="F65" s="340">
        <v>0</v>
      </c>
      <c r="G65" s="340" t="s">
        <v>649</v>
      </c>
      <c r="H65" s="348">
        <v>1115499</v>
      </c>
      <c r="I65" s="348">
        <f>H65-13905</f>
        <v>1101594</v>
      </c>
    </row>
    <row r="66" spans="1:9" ht="26.1" customHeight="1">
      <c r="A66" s="340"/>
      <c r="B66" s="340"/>
      <c r="C66" s="340"/>
      <c r="D66" s="340"/>
      <c r="E66" s="340"/>
      <c r="F66" s="340">
        <v>59552</v>
      </c>
      <c r="G66" s="340" t="s">
        <v>58</v>
      </c>
      <c r="H66" s="340">
        <v>6000000</v>
      </c>
      <c r="I66" s="340">
        <f>H66-5839696</f>
        <v>160304</v>
      </c>
    </row>
    <row r="67" spans="1:9" ht="26.1" customHeight="1">
      <c r="A67" s="340"/>
      <c r="B67" s="340"/>
      <c r="C67" s="340"/>
      <c r="D67" s="340"/>
      <c r="E67" s="340"/>
      <c r="F67" s="340">
        <v>600000</v>
      </c>
      <c r="G67" s="340" t="s">
        <v>702</v>
      </c>
      <c r="H67" s="340">
        <v>0</v>
      </c>
      <c r="I67" s="340"/>
    </row>
    <row r="68" spans="1:9" ht="26.1" customHeight="1">
      <c r="A68" s="340"/>
      <c r="B68" s="340"/>
      <c r="C68" s="340"/>
      <c r="D68" s="340"/>
      <c r="E68" s="340"/>
      <c r="F68" s="340">
        <v>900000</v>
      </c>
      <c r="G68" s="340" t="s">
        <v>703</v>
      </c>
      <c r="H68" s="340">
        <v>0</v>
      </c>
      <c r="I68" s="340"/>
    </row>
    <row r="69" spans="1:9" ht="26.1" customHeight="1">
      <c r="A69" s="340"/>
      <c r="B69" s="340"/>
      <c r="C69" s="340"/>
      <c r="D69" s="340"/>
      <c r="E69" s="340"/>
      <c r="F69" s="340">
        <v>2936014</v>
      </c>
      <c r="G69" s="340" t="s">
        <v>704</v>
      </c>
      <c r="H69" s="340">
        <v>0</v>
      </c>
      <c r="I69" s="340"/>
    </row>
    <row r="70" spans="1:9" ht="26.1" customHeight="1">
      <c r="A70" s="340"/>
      <c r="B70" s="340"/>
      <c r="C70" s="340"/>
      <c r="D70" s="340"/>
      <c r="E70" s="340"/>
      <c r="F70" s="340">
        <v>2683986</v>
      </c>
      <c r="G70" s="340" t="s">
        <v>705</v>
      </c>
      <c r="H70" s="340">
        <v>0</v>
      </c>
      <c r="I70" s="340"/>
    </row>
    <row r="71" spans="1:9" ht="26.1" customHeight="1">
      <c r="A71" s="340"/>
      <c r="B71" s="340"/>
      <c r="C71" s="340"/>
      <c r="D71" s="340"/>
      <c r="E71" s="340"/>
      <c r="F71" s="340">
        <v>1920000</v>
      </c>
      <c r="G71" s="340" t="s">
        <v>706</v>
      </c>
      <c r="H71" s="360">
        <v>2201803</v>
      </c>
      <c r="I71" s="360">
        <f>H71-12475</f>
        <v>2189328</v>
      </c>
    </row>
    <row r="72" spans="1:9" ht="26.1" customHeight="1">
      <c r="A72" s="340"/>
      <c r="B72" s="340"/>
      <c r="C72" s="340"/>
      <c r="D72" s="340"/>
      <c r="E72" s="340"/>
      <c r="F72" s="340">
        <v>1929760</v>
      </c>
      <c r="G72" s="340" t="s">
        <v>707</v>
      </c>
      <c r="H72" s="360">
        <f>H71</f>
        <v>2201803</v>
      </c>
      <c r="I72" s="360">
        <f>H72-21755</f>
        <v>2180048</v>
      </c>
    </row>
    <row r="73" spans="1:9" ht="26.1" customHeight="1">
      <c r="A73" s="340"/>
      <c r="B73" s="340"/>
      <c r="C73" s="340"/>
      <c r="D73" s="340"/>
      <c r="E73" s="340"/>
      <c r="F73" s="340">
        <v>2901000</v>
      </c>
      <c r="G73" s="340" t="s">
        <v>380</v>
      </c>
      <c r="H73" s="360">
        <v>3302705</v>
      </c>
      <c r="I73" s="360">
        <f>H73-38810</f>
        <v>3263895</v>
      </c>
    </row>
    <row r="74" spans="1:9" ht="26.1" customHeight="1">
      <c r="A74" s="340"/>
      <c r="B74" s="340"/>
      <c r="C74" s="340"/>
      <c r="D74" s="340"/>
      <c r="E74" s="340"/>
      <c r="F74" s="340">
        <v>4901498</v>
      </c>
      <c r="G74" s="340" t="s">
        <v>708</v>
      </c>
      <c r="H74" s="360">
        <v>5335000</v>
      </c>
      <c r="I74" s="360">
        <f>H74-851</f>
        <v>5334149</v>
      </c>
    </row>
    <row r="75" spans="1:9" ht="26.1" customHeight="1">
      <c r="A75" s="340"/>
      <c r="B75" s="340"/>
      <c r="C75" s="340"/>
      <c r="D75" s="340"/>
      <c r="E75" s="340"/>
      <c r="F75" s="340">
        <v>7633705</v>
      </c>
      <c r="G75" s="340" t="s">
        <v>709</v>
      </c>
      <c r="H75" s="360">
        <v>8976720</v>
      </c>
      <c r="I75" s="360">
        <f>H75-59739</f>
        <v>8916981</v>
      </c>
    </row>
    <row r="76" spans="1:9" ht="26.1" customHeight="1">
      <c r="A76" s="340"/>
      <c r="B76" s="340"/>
      <c r="C76" s="340"/>
      <c r="D76" s="340"/>
      <c r="E76" s="340"/>
      <c r="F76" s="340">
        <v>597455</v>
      </c>
      <c r="G76" s="340" t="s">
        <v>710</v>
      </c>
      <c r="H76" s="340">
        <v>773880</v>
      </c>
      <c r="I76" s="340">
        <f>H76-175600</f>
        <v>598280</v>
      </c>
    </row>
    <row r="77" spans="1:9" s="344" customFormat="1" ht="26.1" customHeight="1">
      <c r="A77" s="342"/>
      <c r="B77" s="342"/>
      <c r="C77" s="342"/>
      <c r="D77" s="342"/>
      <c r="E77" s="342"/>
      <c r="F77" s="340"/>
      <c r="G77" s="340" t="s">
        <v>188</v>
      </c>
      <c r="H77" s="340">
        <v>1888590</v>
      </c>
      <c r="I77" s="340">
        <f>H77-39538</f>
        <v>1849052</v>
      </c>
    </row>
    <row r="78" spans="1:9" s="344" customFormat="1" ht="26.1" customHeight="1">
      <c r="A78" s="342"/>
      <c r="B78" s="342"/>
      <c r="C78" s="342"/>
      <c r="D78" s="342"/>
      <c r="E78" s="342"/>
      <c r="F78" s="340"/>
      <c r="G78" s="340" t="s">
        <v>725</v>
      </c>
      <c r="H78" s="340"/>
      <c r="I78" s="340">
        <v>6202369</v>
      </c>
    </row>
    <row r="79" spans="1:9" s="344" customFormat="1" ht="26.1" customHeight="1">
      <c r="A79" s="342"/>
      <c r="B79" s="342"/>
      <c r="C79" s="342"/>
      <c r="D79" s="342"/>
      <c r="E79" s="342"/>
      <c r="F79" s="352">
        <v>27062970</v>
      </c>
      <c r="G79" s="356" t="s">
        <v>59</v>
      </c>
      <c r="H79" s="361">
        <f>SUM(H65:H78)</f>
        <v>31796000</v>
      </c>
      <c r="I79" s="361">
        <f>SUM(I65:I78)</f>
        <v>31796000</v>
      </c>
    </row>
    <row r="80" spans="1:9" ht="26.1" customHeight="1">
      <c r="A80" s="340"/>
      <c r="B80" s="340"/>
      <c r="C80" s="342"/>
      <c r="D80" s="340"/>
      <c r="E80" s="340"/>
      <c r="F80" s="359"/>
      <c r="G80" s="342" t="s">
        <v>126</v>
      </c>
      <c r="H80" s="348">
        <v>8743000</v>
      </c>
      <c r="I80" s="348">
        <v>7955375</v>
      </c>
    </row>
    <row r="81" spans="1:9" ht="26.1" customHeight="1">
      <c r="A81" s="340"/>
      <c r="B81" s="340"/>
      <c r="C81" s="342"/>
      <c r="D81" s="340"/>
      <c r="E81" s="340"/>
      <c r="F81" s="359"/>
      <c r="G81" s="358" t="str">
        <f>G78</f>
        <v>lgsf;f lkmtf{</v>
      </c>
      <c r="H81" s="362"/>
      <c r="I81" s="362">
        <f>H80-I80</f>
        <v>787625</v>
      </c>
    </row>
    <row r="82" spans="1:9" ht="26.1" customHeight="1">
      <c r="A82" s="340"/>
      <c r="B82" s="340"/>
      <c r="C82" s="342"/>
      <c r="D82" s="340"/>
      <c r="E82" s="340"/>
      <c r="F82" s="359">
        <v>0</v>
      </c>
      <c r="G82" s="363" t="s">
        <v>1</v>
      </c>
      <c r="H82" s="364">
        <f>SUM(H80:H81)</f>
        <v>8743000</v>
      </c>
      <c r="I82" s="364">
        <f>SUM(I80:I81)</f>
        <v>8743000</v>
      </c>
    </row>
    <row r="83" spans="1:9" ht="26.1" customHeight="1">
      <c r="A83" s="340"/>
      <c r="B83" s="340"/>
      <c r="C83" s="342"/>
      <c r="D83" s="340"/>
      <c r="E83" s="340"/>
      <c r="F83" s="340">
        <v>1000000</v>
      </c>
      <c r="G83" s="340" t="s">
        <v>699</v>
      </c>
      <c r="H83" s="340">
        <v>1800000</v>
      </c>
      <c r="I83" s="340">
        <v>0</v>
      </c>
    </row>
    <row r="84" spans="1:9" ht="26.1" customHeight="1">
      <c r="A84" s="340"/>
      <c r="B84" s="340"/>
      <c r="C84" s="342"/>
      <c r="D84" s="340"/>
      <c r="E84" s="340"/>
      <c r="F84" s="340"/>
      <c r="G84" s="342" t="s">
        <v>711</v>
      </c>
      <c r="H84" s="340"/>
      <c r="I84" s="340"/>
    </row>
    <row r="85" spans="1:9" ht="26.1" customHeight="1">
      <c r="A85" s="340"/>
      <c r="B85" s="340"/>
      <c r="C85" s="342"/>
      <c r="D85" s="340"/>
      <c r="E85" s="340"/>
      <c r="F85" s="342">
        <v>1679490</v>
      </c>
      <c r="G85" s="342" t="s">
        <v>712</v>
      </c>
      <c r="H85" s="343">
        <f>G2.2.53!F10</f>
        <v>415048</v>
      </c>
      <c r="I85" s="343">
        <f>H85</f>
        <v>415048</v>
      </c>
    </row>
    <row r="86" spans="1:9" s="344" customFormat="1" ht="36" customHeight="1">
      <c r="A86" s="340"/>
      <c r="B86" s="340"/>
      <c r="C86" s="340"/>
      <c r="D86" s="340"/>
      <c r="E86" s="340"/>
      <c r="F86" s="365">
        <f>F85+F83+F82+F79</f>
        <v>29742460</v>
      </c>
      <c r="G86" s="366" t="s">
        <v>713</v>
      </c>
      <c r="H86" s="367">
        <f>H79+H82+H83+H85</f>
        <v>42754048</v>
      </c>
      <c r="I86" s="367">
        <f>I79+I82+I85</f>
        <v>40954048</v>
      </c>
    </row>
    <row r="87" spans="1:9" ht="38.25" customHeight="1">
      <c r="A87" s="342">
        <f>A37+A41+A53</f>
        <v>53634000</v>
      </c>
      <c r="B87" s="342">
        <f>B37+B41+B53</f>
        <v>76311574.659999996</v>
      </c>
      <c r="C87" s="347" t="s">
        <v>729</v>
      </c>
      <c r="D87" s="342">
        <f>D41+D53</f>
        <v>65988000</v>
      </c>
      <c r="E87" s="342">
        <f>E41+E53</f>
        <v>71339065.090000004</v>
      </c>
      <c r="F87" s="340">
        <f>F86+F63</f>
        <v>54084052</v>
      </c>
      <c r="G87" s="339" t="s">
        <v>728</v>
      </c>
      <c r="H87" s="348">
        <f>H86+H63</f>
        <v>70321338</v>
      </c>
      <c r="I87" s="348">
        <f>I86+I63</f>
        <v>68521338</v>
      </c>
    </row>
    <row r="90" spans="1:9" s="1" customFormat="1" ht="17.25">
      <c r="B90" s="1" t="s">
        <v>206</v>
      </c>
      <c r="H90" s="1" t="s">
        <v>207</v>
      </c>
    </row>
  </sheetData>
  <mergeCells count="8">
    <mergeCell ref="A7:E7"/>
    <mergeCell ref="F7:I7"/>
    <mergeCell ref="A1:I1"/>
    <mergeCell ref="A2:I2"/>
    <mergeCell ref="A3:I3"/>
    <mergeCell ref="A4:I4"/>
    <mergeCell ref="A5:I5"/>
    <mergeCell ref="A6:I6"/>
  </mergeCells>
  <pageMargins left="0.24" right="0.16" top="0.2" bottom="0.27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G4.1.54</vt:lpstr>
      <vt:lpstr>amdani</vt:lpstr>
      <vt:lpstr>G2.1.57</vt:lpstr>
      <vt:lpstr>26</vt:lpstr>
      <vt:lpstr>chalu sirsak</vt:lpstr>
      <vt:lpstr>G2.2.53</vt:lpstr>
      <vt:lpstr>kharch</vt:lpstr>
      <vt:lpstr>Sheet16</vt:lpstr>
      <vt:lpstr>27</vt:lpstr>
      <vt:lpstr>pujigat sirsak</vt:lpstr>
      <vt:lpstr>104</vt:lpstr>
      <vt:lpstr>trancefer</vt:lpstr>
      <vt:lpstr>rajaswa barsik</vt:lpstr>
      <vt:lpstr>child</vt:lpstr>
      <vt:lpstr>woman</vt:lpstr>
      <vt:lpstr>janagati</vt:lpstr>
      <vt:lpstr>pubadhar</vt:lpstr>
      <vt:lpstr>promotional</vt:lpstr>
      <vt:lpstr>sasu</vt:lpstr>
      <vt:lpstr>Sheet1</vt:lpstr>
      <vt:lpstr>Sheet2</vt:lpstr>
      <vt:lpstr>Sheet3</vt:lpstr>
      <vt:lpstr>mahila</vt:lpstr>
      <vt:lpstr>child1</vt:lpstr>
      <vt:lpstr>janajati</vt:lpstr>
      <vt:lpstr>pur</vt:lpstr>
      <vt:lpstr>per</vt:lpstr>
      <vt:lpstr>anta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Netcom</dc:creator>
  <cp:lastModifiedBy>Netcom</cp:lastModifiedBy>
  <cp:lastPrinted>2016-08-28T05:51:37Z</cp:lastPrinted>
  <dcterms:created xsi:type="dcterms:W3CDTF">2015-08-15T07:12:46Z</dcterms:created>
  <dcterms:modified xsi:type="dcterms:W3CDTF">2016-08-28T05:52:36Z</dcterms:modified>
</cp:coreProperties>
</file>